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gcciserver\hikitugi\事業引継ぎ支援センター\２０２２  (令和4）年度\事業承継診断\報告様式\"/>
    </mc:Choice>
  </mc:AlternateContent>
  <xr:revisionPtr revIDLastSave="0" documentId="13_ncr:1_{EEFCFAF6-8655-4DB3-AF40-F4F9CCDC974A}" xr6:coauthVersionLast="47" xr6:coauthVersionMax="47" xr10:uidLastSave="{00000000-0000-0000-0000-000000000000}"/>
  <bookViews>
    <workbookView xWindow="-120" yWindow="-120" windowWidth="20730" windowHeight="11160" activeTab="3" xr2:uid="{62199B5C-5472-4C3B-9D4A-6C15687B60AB}"/>
  </bookViews>
  <sheets>
    <sheet name="診断件数原本" sheetId="23" r:id="rId1"/>
    <sheet name="集計値" sheetId="24" r:id="rId2"/>
    <sheet name="ドロップダウン用データ" sheetId="3" r:id="rId3"/>
    <sheet name="診断件数4月~5月" sheetId="7" r:id="rId4"/>
    <sheet name="診断件数6月~7月" sheetId="18" r:id="rId5"/>
    <sheet name="診断件数  8月~9月" sheetId="19" r:id="rId6"/>
    <sheet name="診断件数 10月~11月" sheetId="20" r:id="rId7"/>
    <sheet name="診断件数12月~1月" sheetId="21" r:id="rId8"/>
    <sheet name="診断件数2月~3月" sheetId="22" r:id="rId9"/>
  </sheets>
  <definedNames>
    <definedName name="_xlnm._FilterDatabase" localSheetId="2" hidden="1">ドロップダウン用データ!$A$2:$E$132</definedName>
    <definedName name="_xlnm.Print_Area" localSheetId="5">'診断件数  8月~9月'!$A$1:$G$40</definedName>
    <definedName name="_xlnm.Print_Area" localSheetId="6">'診断件数 10月~11月'!$A$1:$G$40</definedName>
    <definedName name="_xlnm.Print_Area" localSheetId="7">'診断件数12月~1月'!$A$1:$G$40</definedName>
    <definedName name="_xlnm.Print_Area" localSheetId="8">'診断件数2月~3月'!$A$1:$G$40</definedName>
    <definedName name="_xlnm.Print_Area" localSheetId="3">'診断件数4月~5月'!$A$1:$G$40</definedName>
    <definedName name="_xlnm.Print_Area" localSheetId="4">'診断件数6月~7月'!$A$1:$G$40</definedName>
    <definedName name="_xlnm.Print_Area" localSheetId="0">診断件数原本!$A$1:$G$40</definedName>
    <definedName name="コード">ドロップダウン用データ!$B$3:$B$90</definedName>
    <definedName name="業種">ドロップダウン用データ!$H$3:$H$11</definedName>
    <definedName name="経営者年齢区分">ドロップダウン用データ!$J$3:$J$8</definedName>
    <definedName name="支援機関名①">ドロップダウン用データ!$A$3:$A$90</definedName>
    <definedName name="支援機関名②">ドロップダウン用データ!$C$3:$C$90</definedName>
    <definedName name="従業者規模" localSheetId="5">ドロップダウン用データ!#REF!</definedName>
    <definedName name="従業者規模" localSheetId="6">ドロップダウン用データ!#REF!</definedName>
    <definedName name="従業者規模" localSheetId="7">ドロップダウン用データ!#REF!</definedName>
    <definedName name="従業者規模" localSheetId="8">ドロップダウン用データ!#REF!</definedName>
    <definedName name="従業者規模" localSheetId="3">ドロップダウン用データ!#REF!</definedName>
    <definedName name="従業者規模" localSheetId="4">ドロップダウン用データ!#REF!</definedName>
    <definedName name="従業者規模" localSheetId="0">ドロップダウン用データ!#REF!</definedName>
    <definedName name="従業者規模">ドロップダウン用データ!#REF!</definedName>
    <definedName name="所在地">ドロップダウン用データ!$E$3:$E$44</definedName>
    <definedName name="常時雇用する従業員規模" localSheetId="5">ドロップダウン用データ!#REF!</definedName>
    <definedName name="常時雇用する従業員規模" localSheetId="6">ドロップダウン用データ!#REF!</definedName>
    <definedName name="常時雇用する従業員規模" localSheetId="7">ドロップダウン用データ!#REF!</definedName>
    <definedName name="常時雇用する従業員規模" localSheetId="8">ドロップダウン用データ!#REF!</definedName>
    <definedName name="常時雇用する従業員規模" localSheetId="3">ドロップダウン用データ!#REF!</definedName>
    <definedName name="常時雇用する従業員規模" localSheetId="4">ドロップダウン用データ!#REF!</definedName>
    <definedName name="常時雇用する従業員規模" localSheetId="0">ドロップダウン用データ!#REF!</definedName>
    <definedName name="常時雇用する従業員規模">ドロップダウン用データ!#REF!</definedName>
    <definedName name="診断実施年月">ドロップダウン用データ!$L$3:$L$14</definedName>
    <definedName name="診断実施年月日">ドロップダウン用データ!$L$3:$L$14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22" l="1"/>
  <c r="B17" i="21"/>
  <c r="B16" i="21"/>
  <c r="J19" i="21"/>
  <c r="J19" i="19"/>
  <c r="J19" i="18"/>
  <c r="J19" i="20"/>
  <c r="J19" i="7"/>
  <c r="K19" i="7"/>
  <c r="B9" i="7" l="1"/>
  <c r="H4" i="24"/>
  <c r="L4" i="24"/>
  <c r="N4" i="24"/>
  <c r="D4" i="24"/>
  <c r="M8" i="24"/>
  <c r="M10" i="24"/>
  <c r="M12" i="24"/>
  <c r="M14" i="24"/>
  <c r="M6" i="24"/>
  <c r="M4" i="24"/>
  <c r="D1" i="24"/>
  <c r="D16" i="24"/>
  <c r="O8" i="24"/>
  <c r="O10" i="24"/>
  <c r="O12" i="24"/>
  <c r="O14" i="24"/>
  <c r="O6" i="24"/>
  <c r="O4" i="24"/>
  <c r="N16" i="24"/>
  <c r="N8" i="24"/>
  <c r="N10" i="24"/>
  <c r="N12" i="24"/>
  <c r="N6" i="24"/>
  <c r="L16" i="24"/>
  <c r="L8" i="24"/>
  <c r="L10" i="24"/>
  <c r="L12" i="24"/>
  <c r="L6" i="24"/>
  <c r="J16" i="24"/>
  <c r="K8" i="24"/>
  <c r="K10" i="24"/>
  <c r="K12" i="24"/>
  <c r="K14" i="24"/>
  <c r="K6" i="24"/>
  <c r="K4" i="24"/>
  <c r="J8" i="24"/>
  <c r="J10" i="24"/>
  <c r="J12" i="24"/>
  <c r="J6" i="24"/>
  <c r="J4" i="24"/>
  <c r="I14" i="24"/>
  <c r="I12" i="24"/>
  <c r="I10" i="24"/>
  <c r="I8" i="24"/>
  <c r="I6" i="24"/>
  <c r="I4" i="24"/>
  <c r="H16" i="24"/>
  <c r="H12" i="24"/>
  <c r="H10" i="24"/>
  <c r="H8" i="24"/>
  <c r="H6" i="24"/>
  <c r="F16" i="24"/>
  <c r="G8" i="24"/>
  <c r="G10" i="24"/>
  <c r="G12" i="24"/>
  <c r="G14" i="24"/>
  <c r="G6" i="24"/>
  <c r="G4" i="24"/>
  <c r="F8" i="24"/>
  <c r="F10" i="24"/>
  <c r="F12" i="24"/>
  <c r="F6" i="24"/>
  <c r="F4" i="24"/>
  <c r="C40" i="23"/>
  <c r="B38" i="23"/>
  <c r="B37" i="23"/>
  <c r="B36" i="23"/>
  <c r="B35" i="23"/>
  <c r="B34" i="23"/>
  <c r="B33" i="23"/>
  <c r="B32" i="23"/>
  <c r="B31" i="23"/>
  <c r="B30" i="23"/>
  <c r="B29" i="23"/>
  <c r="B28" i="23"/>
  <c r="K27" i="23"/>
  <c r="J27" i="23"/>
  <c r="B27" i="23"/>
  <c r="B26" i="23"/>
  <c r="K25" i="23"/>
  <c r="J25" i="23"/>
  <c r="B25" i="23"/>
  <c r="B24" i="23"/>
  <c r="K23" i="23"/>
  <c r="J23" i="23"/>
  <c r="B23" i="23"/>
  <c r="B22" i="23"/>
  <c r="K21" i="23"/>
  <c r="J21" i="23"/>
  <c r="B21" i="23"/>
  <c r="B20" i="23"/>
  <c r="K19" i="23"/>
  <c r="K29" i="23" s="1"/>
  <c r="J19" i="23"/>
  <c r="J29" i="23" s="1"/>
  <c r="B19" i="23"/>
  <c r="B18" i="23"/>
  <c r="B17" i="23"/>
  <c r="B16" i="23"/>
  <c r="B15" i="23"/>
  <c r="B14" i="23"/>
  <c r="B13" i="23"/>
  <c r="B12" i="23"/>
  <c r="B11" i="23"/>
  <c r="B10" i="23"/>
  <c r="B9" i="23"/>
  <c r="K27" i="22"/>
  <c r="K25" i="22"/>
  <c r="K23" i="22"/>
  <c r="K21" i="22"/>
  <c r="K19" i="22"/>
  <c r="J27" i="22"/>
  <c r="J25" i="22"/>
  <c r="J23" i="22"/>
  <c r="J21" i="22"/>
  <c r="C40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K27" i="21"/>
  <c r="K25" i="21"/>
  <c r="K23" i="21"/>
  <c r="K21" i="21"/>
  <c r="K19" i="21"/>
  <c r="J27" i="21"/>
  <c r="J25" i="21"/>
  <c r="J23" i="21"/>
  <c r="J21" i="21"/>
  <c r="C40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5" i="21"/>
  <c r="B14" i="21"/>
  <c r="B13" i="21"/>
  <c r="B12" i="21"/>
  <c r="B11" i="21"/>
  <c r="B10" i="21"/>
  <c r="B9" i="21"/>
  <c r="J27" i="20"/>
  <c r="J25" i="20"/>
  <c r="J23" i="20"/>
  <c r="J21" i="20"/>
  <c r="K27" i="20"/>
  <c r="K25" i="20"/>
  <c r="K23" i="20"/>
  <c r="K21" i="20"/>
  <c r="K19" i="20"/>
  <c r="C40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K27" i="19"/>
  <c r="K25" i="19"/>
  <c r="K23" i="19"/>
  <c r="K21" i="19"/>
  <c r="K19" i="19"/>
  <c r="J27" i="19"/>
  <c r="J25" i="19"/>
  <c r="J23" i="19"/>
  <c r="J21" i="19"/>
  <c r="J27" i="18"/>
  <c r="J25" i="18"/>
  <c r="J23" i="18"/>
  <c r="J21" i="18"/>
  <c r="C40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K27" i="18"/>
  <c r="K25" i="18"/>
  <c r="K23" i="18"/>
  <c r="K21" i="18"/>
  <c r="K19" i="18"/>
  <c r="C40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K21" i="7"/>
  <c r="E6" i="24" s="1"/>
  <c r="K23" i="7"/>
  <c r="E8" i="24" s="1"/>
  <c r="K25" i="7"/>
  <c r="E10" i="24" s="1"/>
  <c r="K27" i="7"/>
  <c r="E12" i="24" s="1"/>
  <c r="J21" i="7"/>
  <c r="D6" i="24" s="1"/>
  <c r="J23" i="7"/>
  <c r="D8" i="24" s="1"/>
  <c r="J25" i="7"/>
  <c r="D10" i="24" s="1"/>
  <c r="J27" i="7"/>
  <c r="D12" i="24" s="1"/>
  <c r="E4" i="24"/>
  <c r="A91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J29" i="22" l="1"/>
  <c r="N14" i="24" s="1"/>
  <c r="K29" i="22"/>
  <c r="J29" i="21"/>
  <c r="L14" i="24" s="1"/>
  <c r="K29" i="21"/>
  <c r="K29" i="19"/>
  <c r="K29" i="20"/>
  <c r="J29" i="20"/>
  <c r="J14" i="24" s="1"/>
  <c r="J29" i="19"/>
  <c r="H14" i="24" s="1"/>
  <c r="J29" i="18"/>
  <c r="F14" i="24" s="1"/>
  <c r="K29" i="18"/>
  <c r="K29" i="7"/>
  <c r="E14" i="24" s="1"/>
  <c r="J29" i="7"/>
  <c r="D14" i="24" s="1"/>
  <c r="C40" i="7"/>
  <c r="B56" i="3" l="1"/>
  <c r="B57" i="3" s="1"/>
  <c r="B14" i="3"/>
  <c r="B15" i="3" s="1"/>
  <c r="A13" i="3"/>
  <c r="A56" i="3" l="1"/>
  <c r="A14" i="3"/>
  <c r="B58" i="3"/>
  <c r="A57" i="3"/>
  <c r="B16" i="3"/>
  <c r="A15" i="3"/>
  <c r="B17" i="3" l="1"/>
  <c r="A16" i="3"/>
  <c r="B59" i="3"/>
  <c r="A58" i="3"/>
  <c r="A59" i="3" l="1"/>
  <c r="B60" i="3"/>
  <c r="A17" i="3"/>
  <c r="B18" i="3"/>
  <c r="B61" i="3" l="1"/>
  <c r="A60" i="3"/>
  <c r="A18" i="3"/>
  <c r="B19" i="3"/>
  <c r="B62" i="3" l="1"/>
  <c r="A61" i="3"/>
  <c r="A19" i="3"/>
  <c r="B20" i="3"/>
  <c r="B21" i="3" l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A42" i="3" s="1"/>
  <c r="A20" i="3"/>
  <c r="B63" i="3"/>
  <c r="A62" i="3"/>
  <c r="A21" i="3" l="1"/>
  <c r="A63" i="3"/>
  <c r="B64" i="3"/>
  <c r="B43" i="3" l="1"/>
  <c r="B44" i="3" s="1"/>
  <c r="B45" i="3" s="1"/>
  <c r="B46" i="3" s="1"/>
  <c r="B47" i="3" s="1"/>
  <c r="B48" i="3" s="1"/>
  <c r="B49" i="3" s="1"/>
  <c r="B50" i="3" s="1"/>
  <c r="B51" i="3" s="1"/>
  <c r="B65" i="3"/>
  <c r="A64" i="3"/>
  <c r="A22" i="3"/>
  <c r="B52" i="3" l="1"/>
  <c r="B53" i="3" s="1"/>
  <c r="B54" i="3" s="1"/>
  <c r="A51" i="3"/>
  <c r="B66" i="3"/>
  <c r="A65" i="3"/>
  <c r="B67" i="3" l="1"/>
  <c r="A66" i="3"/>
  <c r="A23" i="3"/>
  <c r="A67" i="3" l="1"/>
  <c r="B68" i="3"/>
  <c r="A24" i="3"/>
  <c r="A25" i="3" l="1"/>
  <c r="B69" i="3"/>
  <c r="A68" i="3"/>
  <c r="A26" i="3" l="1"/>
  <c r="A69" i="3"/>
  <c r="A27" i="3" l="1"/>
  <c r="A28" i="3" l="1"/>
  <c r="A29" i="3" l="1"/>
  <c r="A30" i="3" l="1"/>
  <c r="A31" i="3" l="1"/>
  <c r="A32" i="3" l="1"/>
  <c r="A33" i="3" l="1"/>
  <c r="A34" i="3" l="1"/>
  <c r="A35" i="3" l="1"/>
  <c r="A36" i="3" l="1"/>
  <c r="A37" i="3" l="1"/>
  <c r="A38" i="3" l="1"/>
  <c r="A39" i="3" l="1"/>
  <c r="A40" i="3" l="1"/>
  <c r="A41" i="3" l="1"/>
  <c r="A43" i="3" l="1"/>
  <c r="A44" i="3" l="1"/>
  <c r="A45" i="3" l="1"/>
  <c r="A46" i="3" l="1"/>
  <c r="A47" i="3" l="1"/>
  <c r="A48" i="3" l="1"/>
  <c r="A49" i="3" l="1"/>
  <c r="A50" i="3" l="1"/>
  <c r="A52" i="3" l="1"/>
  <c r="A53" i="3" l="1"/>
  <c r="A54" i="3" l="1"/>
  <c r="B22" i="7" l="1"/>
  <c r="B36" i="7"/>
  <c r="B14" i="7"/>
  <c r="B20" i="7"/>
  <c r="B32" i="7"/>
  <c r="B27" i="7"/>
  <c r="B16" i="7"/>
  <c r="B12" i="7"/>
  <c r="B19" i="7"/>
  <c r="B21" i="7"/>
  <c r="B30" i="7"/>
  <c r="B25" i="7"/>
  <c r="B33" i="7"/>
  <c r="B15" i="7"/>
  <c r="B31" i="7"/>
  <c r="B13" i="7"/>
  <c r="B38" i="7"/>
  <c r="B24" i="7"/>
  <c r="B23" i="7"/>
  <c r="B11" i="7"/>
  <c r="B10" i="7"/>
  <c r="B37" i="7"/>
  <c r="B28" i="7"/>
  <c r="B17" i="7"/>
  <c r="B35" i="7"/>
  <c r="B26" i="7"/>
  <c r="B34" i="7"/>
  <c r="B18" i="7"/>
  <c r="B29" i="7"/>
</calcChain>
</file>

<file path=xl/sharedStrings.xml><?xml version="1.0" encoding="utf-8"?>
<sst xmlns="http://schemas.openxmlformats.org/spreadsheetml/2006/main" count="452" uniqueCount="304">
  <si>
    <t>No.</t>
    <phoneticPr fontId="4"/>
  </si>
  <si>
    <t>業種</t>
    <rPh sb="0" eb="1">
      <t>ギョウ</t>
    </rPh>
    <rPh sb="1" eb="2">
      <t>シュ</t>
    </rPh>
    <phoneticPr fontId="4"/>
  </si>
  <si>
    <t>所在地</t>
    <rPh sb="0" eb="3">
      <t>ショザイチ</t>
    </rPh>
    <phoneticPr fontId="4"/>
  </si>
  <si>
    <t>岐阜市</t>
    <rPh sb="0" eb="2">
      <t>ギフ</t>
    </rPh>
    <rPh sb="2" eb="3">
      <t>シ</t>
    </rPh>
    <phoneticPr fontId="4"/>
  </si>
  <si>
    <t>大垣市</t>
    <rPh sb="0" eb="3">
      <t>オオガキシ</t>
    </rPh>
    <phoneticPr fontId="4"/>
  </si>
  <si>
    <t>高山市</t>
    <rPh sb="0" eb="3">
      <t>タカヤマシ</t>
    </rPh>
    <phoneticPr fontId="4"/>
  </si>
  <si>
    <t>多治見市</t>
    <rPh sb="0" eb="4">
      <t>タジミシ</t>
    </rPh>
    <phoneticPr fontId="4"/>
  </si>
  <si>
    <t>関市</t>
    <rPh sb="0" eb="1">
      <t>セキ</t>
    </rPh>
    <rPh sb="1" eb="2">
      <t>シ</t>
    </rPh>
    <phoneticPr fontId="4"/>
  </si>
  <si>
    <t>中津川市</t>
    <rPh sb="0" eb="4">
      <t>ナカツガワシ</t>
    </rPh>
    <phoneticPr fontId="4"/>
  </si>
  <si>
    <t>美濃市</t>
    <rPh sb="0" eb="3">
      <t>ミノシ</t>
    </rPh>
    <phoneticPr fontId="4"/>
  </si>
  <si>
    <t>瑞浪市</t>
    <rPh sb="0" eb="3">
      <t>ミズナミシ</t>
    </rPh>
    <phoneticPr fontId="4"/>
  </si>
  <si>
    <t>羽島市</t>
    <rPh sb="0" eb="3">
      <t>ハシマシ</t>
    </rPh>
    <phoneticPr fontId="4"/>
  </si>
  <si>
    <t>恵那市</t>
    <rPh sb="0" eb="3">
      <t>エナシ</t>
    </rPh>
    <phoneticPr fontId="4"/>
  </si>
  <si>
    <t>美濃加茂市</t>
    <rPh sb="0" eb="5">
      <t>ミノカモシ</t>
    </rPh>
    <phoneticPr fontId="4"/>
  </si>
  <si>
    <t>土岐市</t>
  </si>
  <si>
    <t>各務原市</t>
    <rPh sb="0" eb="3">
      <t>カカミガハラ</t>
    </rPh>
    <rPh sb="3" eb="4">
      <t>シ</t>
    </rPh>
    <phoneticPr fontId="4"/>
  </si>
  <si>
    <t>可児市</t>
    <rPh sb="0" eb="3">
      <t>カニシ</t>
    </rPh>
    <phoneticPr fontId="4"/>
  </si>
  <si>
    <t>山県市</t>
    <rPh sb="0" eb="3">
      <t>ヤマガタシ</t>
    </rPh>
    <phoneticPr fontId="4"/>
  </si>
  <si>
    <t>瑞穂市</t>
    <rPh sb="0" eb="2">
      <t>ミズホ</t>
    </rPh>
    <rPh sb="2" eb="3">
      <t>シ</t>
    </rPh>
    <phoneticPr fontId="4"/>
  </si>
  <si>
    <t>飛騨市</t>
    <rPh sb="0" eb="3">
      <t>ヒダシ</t>
    </rPh>
    <phoneticPr fontId="4"/>
  </si>
  <si>
    <t>本巣市</t>
    <rPh sb="0" eb="2">
      <t>モトス</t>
    </rPh>
    <rPh sb="2" eb="3">
      <t>シ</t>
    </rPh>
    <phoneticPr fontId="4"/>
  </si>
  <si>
    <t>郡上市</t>
    <rPh sb="0" eb="2">
      <t>グジョウ</t>
    </rPh>
    <rPh sb="2" eb="3">
      <t>シ</t>
    </rPh>
    <phoneticPr fontId="4"/>
  </si>
  <si>
    <t>下呂市</t>
    <rPh sb="0" eb="2">
      <t>ゲロ</t>
    </rPh>
    <rPh sb="2" eb="3">
      <t>シ</t>
    </rPh>
    <phoneticPr fontId="4"/>
  </si>
  <si>
    <t>海津市</t>
    <rPh sb="0" eb="2">
      <t>カイヅ</t>
    </rPh>
    <rPh sb="2" eb="3">
      <t>シ</t>
    </rPh>
    <phoneticPr fontId="4"/>
  </si>
  <si>
    <t>岐南町</t>
    <rPh sb="0" eb="2">
      <t>ギナン</t>
    </rPh>
    <rPh sb="2" eb="3">
      <t>チョウ</t>
    </rPh>
    <phoneticPr fontId="4"/>
  </si>
  <si>
    <t>笠松町</t>
    <rPh sb="0" eb="3">
      <t>カサ</t>
    </rPh>
    <phoneticPr fontId="4"/>
  </si>
  <si>
    <t>養老町</t>
    <rPh sb="0" eb="3">
      <t>ヨウロウチョウ</t>
    </rPh>
    <phoneticPr fontId="4"/>
  </si>
  <si>
    <t>垂井町</t>
    <rPh sb="0" eb="3">
      <t>タルイチョウ</t>
    </rPh>
    <phoneticPr fontId="4"/>
  </si>
  <si>
    <t>関ケ原町</t>
    <rPh sb="0" eb="3">
      <t>セキガハラ</t>
    </rPh>
    <rPh sb="3" eb="4">
      <t>チョウ</t>
    </rPh>
    <phoneticPr fontId="4"/>
  </si>
  <si>
    <t>神戸町</t>
    <rPh sb="0" eb="3">
      <t>ゴウドチョウ</t>
    </rPh>
    <phoneticPr fontId="4"/>
  </si>
  <si>
    <t>輪之内町</t>
    <rPh sb="0" eb="4">
      <t>ワノウチチョウ</t>
    </rPh>
    <phoneticPr fontId="4"/>
  </si>
  <si>
    <t>安八町</t>
    <rPh sb="0" eb="3">
      <t>アンパチチョウ</t>
    </rPh>
    <phoneticPr fontId="4"/>
  </si>
  <si>
    <t>揖斐川町</t>
    <rPh sb="0" eb="4">
      <t>イビガワチョウ</t>
    </rPh>
    <phoneticPr fontId="4"/>
  </si>
  <si>
    <t>大野町</t>
    <rPh sb="0" eb="3">
      <t>オオノチョウ</t>
    </rPh>
    <phoneticPr fontId="4"/>
  </si>
  <si>
    <t>池田町</t>
    <rPh sb="0" eb="3">
      <t>イケダチョウ</t>
    </rPh>
    <phoneticPr fontId="4"/>
  </si>
  <si>
    <t>北方町</t>
  </si>
  <si>
    <t>坂祝町</t>
    <rPh sb="0" eb="3">
      <t>サカホギチョウ</t>
    </rPh>
    <phoneticPr fontId="4"/>
  </si>
  <si>
    <t>富加町</t>
    <rPh sb="0" eb="1">
      <t>トミ</t>
    </rPh>
    <rPh sb="1" eb="2">
      <t>カ</t>
    </rPh>
    <rPh sb="2" eb="3">
      <t>チョウ</t>
    </rPh>
    <phoneticPr fontId="4"/>
  </si>
  <si>
    <t>川辺町</t>
    <rPh sb="0" eb="3">
      <t>カワベチョウ</t>
    </rPh>
    <phoneticPr fontId="4"/>
  </si>
  <si>
    <t>七宗町</t>
    <rPh sb="0" eb="1">
      <t>シチ</t>
    </rPh>
    <rPh sb="1" eb="2">
      <t>ソウ</t>
    </rPh>
    <rPh sb="2" eb="3">
      <t>チョウ</t>
    </rPh>
    <phoneticPr fontId="4"/>
  </si>
  <si>
    <t>八百津町</t>
    <rPh sb="0" eb="3">
      <t>ヤオツ</t>
    </rPh>
    <rPh sb="3" eb="4">
      <t>チョウ</t>
    </rPh>
    <phoneticPr fontId="4"/>
  </si>
  <si>
    <t>白川町</t>
    <rPh sb="0" eb="3">
      <t>シラカワチョウ</t>
    </rPh>
    <phoneticPr fontId="4"/>
  </si>
  <si>
    <t>東白川村</t>
    <rPh sb="0" eb="1">
      <t>ヒガシ</t>
    </rPh>
    <rPh sb="1" eb="3">
      <t>シラカワ</t>
    </rPh>
    <rPh sb="3" eb="4">
      <t>ムラ</t>
    </rPh>
    <phoneticPr fontId="4"/>
  </si>
  <si>
    <t>御嵩町</t>
    <rPh sb="0" eb="3">
      <t>ミタケチョウ</t>
    </rPh>
    <phoneticPr fontId="4"/>
  </si>
  <si>
    <t>白川村</t>
    <rPh sb="0" eb="3">
      <t>シラカワムラ</t>
    </rPh>
    <phoneticPr fontId="4"/>
  </si>
  <si>
    <t>経営者年齢区分</t>
    <rPh sb="0" eb="3">
      <t>ケイエイシャ</t>
    </rPh>
    <rPh sb="3" eb="5">
      <t>ネンレイ</t>
    </rPh>
    <rPh sb="5" eb="7">
      <t>クブン</t>
    </rPh>
    <phoneticPr fontId="4"/>
  </si>
  <si>
    <t>診断実施年月</t>
    <rPh sb="0" eb="2">
      <t>シンダン</t>
    </rPh>
    <rPh sb="2" eb="4">
      <t>ジッシ</t>
    </rPh>
    <rPh sb="4" eb="5">
      <t>ネン</t>
    </rPh>
    <rPh sb="5" eb="6">
      <t>ツキ</t>
    </rPh>
    <phoneticPr fontId="4"/>
  </si>
  <si>
    <t>39歳以下</t>
    <rPh sb="2" eb="5">
      <t>サイイカ</t>
    </rPh>
    <phoneticPr fontId="4"/>
  </si>
  <si>
    <t>40歳代</t>
    <rPh sb="2" eb="4">
      <t>サイダイ</t>
    </rPh>
    <phoneticPr fontId="4"/>
  </si>
  <si>
    <t>50歳代</t>
    <rPh sb="2" eb="4">
      <t>サイダイ</t>
    </rPh>
    <phoneticPr fontId="4"/>
  </si>
  <si>
    <t>60歳代</t>
    <rPh sb="2" eb="3">
      <t>サイ</t>
    </rPh>
    <rPh sb="3" eb="4">
      <t>ダイ</t>
    </rPh>
    <phoneticPr fontId="4"/>
  </si>
  <si>
    <t>70歳以上</t>
    <rPh sb="2" eb="5">
      <t>サイイジョウ</t>
    </rPh>
    <phoneticPr fontId="4"/>
  </si>
  <si>
    <t>合計</t>
    <rPh sb="0" eb="2">
      <t>ゴウケイ</t>
    </rPh>
    <phoneticPr fontId="4"/>
  </si>
  <si>
    <t>経営者の
年齢区分</t>
    <rPh sb="0" eb="3">
      <t>ケイエイシャ</t>
    </rPh>
    <rPh sb="5" eb="7">
      <t>ネンレイ</t>
    </rPh>
    <rPh sb="7" eb="9">
      <t>クブン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</si>
  <si>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</si>
  <si>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</si>
  <si>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</si>
  <si>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</si>
  <si>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</si>
  <si>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</si>
  <si>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</si>
  <si>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</si>
  <si>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</si>
  <si>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1月</t>
    <rPh sb="1" eb="2">
      <t>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</si>
  <si>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</si>
  <si>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</si>
  <si>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不明</t>
    <rPh sb="0" eb="2">
      <t>フメイ</t>
    </rPh>
    <phoneticPr fontId="4"/>
  </si>
  <si>
    <t>診断実施月</t>
    <rPh sb="0" eb="2">
      <t>シンダン</t>
    </rPh>
    <rPh sb="2" eb="4">
      <t>ジッシ</t>
    </rPh>
    <rPh sb="4" eb="5">
      <t>ツキ</t>
    </rPh>
    <phoneticPr fontId="4"/>
  </si>
  <si>
    <t>①製造業</t>
    <rPh sb="1" eb="4">
      <t>セイゾウギョウ</t>
    </rPh>
    <phoneticPr fontId="4"/>
  </si>
  <si>
    <t>②建設業</t>
    <rPh sb="1" eb="4">
      <t>ケンセツギョウ</t>
    </rPh>
    <phoneticPr fontId="4"/>
  </si>
  <si>
    <t>③情報通信業</t>
    <rPh sb="1" eb="3">
      <t>ジョウホウ</t>
    </rPh>
    <rPh sb="3" eb="6">
      <t>ツウシンギョウ</t>
    </rPh>
    <phoneticPr fontId="4"/>
  </si>
  <si>
    <t>④運輸業</t>
    <rPh sb="1" eb="4">
      <t>ウンユギョウ</t>
    </rPh>
    <phoneticPr fontId="4"/>
  </si>
  <si>
    <t>⑤卸売、小売業</t>
    <rPh sb="1" eb="3">
      <t>オロシウリ</t>
    </rPh>
    <rPh sb="4" eb="7">
      <t>コウリギョウ</t>
    </rPh>
    <phoneticPr fontId="4"/>
  </si>
  <si>
    <t>⑥飲食店、宿泊業</t>
    <rPh sb="1" eb="3">
      <t>インショク</t>
    </rPh>
    <rPh sb="3" eb="4">
      <t>テン</t>
    </rPh>
    <rPh sb="5" eb="7">
      <t>シュクハク</t>
    </rPh>
    <rPh sb="7" eb="8">
      <t>ギョウ</t>
    </rPh>
    <phoneticPr fontId="4"/>
  </si>
  <si>
    <t>⑦医療、福祉</t>
    <rPh sb="1" eb="3">
      <t>イリョウ</t>
    </rPh>
    <rPh sb="4" eb="6">
      <t>フクシ</t>
    </rPh>
    <phoneticPr fontId="4"/>
  </si>
  <si>
    <t>⑧教育、学習支援業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4"/>
  </si>
  <si>
    <t>⑨サービス業（他に分類されないもの）</t>
    <rPh sb="5" eb="6">
      <t>ギョウ</t>
    </rPh>
    <rPh sb="7" eb="8">
      <t>タ</t>
    </rPh>
    <rPh sb="9" eb="11">
      <t>ブンルイ</t>
    </rPh>
    <phoneticPr fontId="4"/>
  </si>
  <si>
    <t>⑩その他</t>
    <rPh sb="3" eb="4">
      <t>タ</t>
    </rPh>
    <phoneticPr fontId="6"/>
  </si>
  <si>
    <t>100中部経済産業局</t>
    <rPh sb="3" eb="5">
      <t>チュウブ</t>
    </rPh>
    <rPh sb="5" eb="7">
      <t>ケイザイ</t>
    </rPh>
    <rPh sb="7" eb="9">
      <t>サンギョウ</t>
    </rPh>
    <rPh sb="9" eb="10">
      <t>キョク</t>
    </rPh>
    <phoneticPr fontId="6"/>
  </si>
  <si>
    <t>支援機関名①</t>
    <rPh sb="0" eb="2">
      <t>シエン</t>
    </rPh>
    <rPh sb="2" eb="4">
      <t>キカン</t>
    </rPh>
    <rPh sb="4" eb="5">
      <t>メイ</t>
    </rPh>
    <phoneticPr fontId="6"/>
  </si>
  <si>
    <t>コード</t>
    <phoneticPr fontId="6"/>
  </si>
  <si>
    <t>支援機関名②</t>
    <rPh sb="0" eb="2">
      <t>シエン</t>
    </rPh>
    <rPh sb="2" eb="4">
      <t>キカン</t>
    </rPh>
    <rPh sb="4" eb="5">
      <t>メイ</t>
    </rPh>
    <phoneticPr fontId="6"/>
  </si>
  <si>
    <t>101東海財務局岐阜財務事務所</t>
    <rPh sb="3" eb="5">
      <t>トウカイ</t>
    </rPh>
    <rPh sb="5" eb="8">
      <t>ザイムキョク</t>
    </rPh>
    <rPh sb="8" eb="10">
      <t>ギフ</t>
    </rPh>
    <rPh sb="10" eb="12">
      <t>ザイム</t>
    </rPh>
    <rPh sb="12" eb="14">
      <t>ジム</t>
    </rPh>
    <rPh sb="14" eb="15">
      <t>ショ</t>
    </rPh>
    <phoneticPr fontId="6"/>
  </si>
  <si>
    <t>120岐阜県</t>
    <rPh sb="3" eb="6">
      <t>ギフケン</t>
    </rPh>
    <phoneticPr fontId="6"/>
  </si>
  <si>
    <t>140中小企業基盤整備機構中部本部</t>
    <rPh sb="3" eb="5">
      <t>チュウショウ</t>
    </rPh>
    <rPh sb="5" eb="7">
      <t>キギョウ</t>
    </rPh>
    <rPh sb="7" eb="9">
      <t>キバン</t>
    </rPh>
    <rPh sb="9" eb="11">
      <t>セイビ</t>
    </rPh>
    <rPh sb="11" eb="13">
      <t>キコウ</t>
    </rPh>
    <rPh sb="13" eb="15">
      <t>チュウブ</t>
    </rPh>
    <rPh sb="15" eb="17">
      <t>ホンブ</t>
    </rPh>
    <phoneticPr fontId="6"/>
  </si>
  <si>
    <t>181よろず支援拠点</t>
    <rPh sb="6" eb="8">
      <t>シエン</t>
    </rPh>
    <rPh sb="8" eb="10">
      <t>キョテン</t>
    </rPh>
    <phoneticPr fontId="6"/>
  </si>
  <si>
    <t>200岐阜県商工会連合会</t>
    <rPh sb="3" eb="6">
      <t>ギフケン</t>
    </rPh>
    <rPh sb="6" eb="9">
      <t>ショウコウカイ</t>
    </rPh>
    <rPh sb="9" eb="12">
      <t>レンゴウカイ</t>
    </rPh>
    <phoneticPr fontId="6"/>
  </si>
  <si>
    <t>300大垣共立銀行</t>
    <rPh sb="3" eb="5">
      <t>オオガキ</t>
    </rPh>
    <rPh sb="5" eb="7">
      <t>キョウリツ</t>
    </rPh>
    <rPh sb="7" eb="9">
      <t>ギンコウ</t>
    </rPh>
    <phoneticPr fontId="6"/>
  </si>
  <si>
    <t>301十六銀行</t>
    <rPh sb="3" eb="7">
      <t>ジュウロクギンコウ</t>
    </rPh>
    <phoneticPr fontId="6"/>
  </si>
  <si>
    <t>330岐阜信用金庫</t>
    <rPh sb="3" eb="5">
      <t>ギフ</t>
    </rPh>
    <rPh sb="5" eb="7">
      <t>シンヨウ</t>
    </rPh>
    <rPh sb="7" eb="9">
      <t>キンコ</t>
    </rPh>
    <phoneticPr fontId="6"/>
  </si>
  <si>
    <t>331大垣西濃信用金庫</t>
    <rPh sb="3" eb="5">
      <t>オオガキ</t>
    </rPh>
    <rPh sb="5" eb="7">
      <t>セイノウ</t>
    </rPh>
    <rPh sb="7" eb="9">
      <t>シンヨウ</t>
    </rPh>
    <rPh sb="9" eb="11">
      <t>キンコ</t>
    </rPh>
    <phoneticPr fontId="6"/>
  </si>
  <si>
    <t>332高山信用金庫</t>
    <rPh sb="3" eb="5">
      <t>タカヤマ</t>
    </rPh>
    <rPh sb="5" eb="7">
      <t>シンヨウ</t>
    </rPh>
    <rPh sb="7" eb="9">
      <t>キンコ</t>
    </rPh>
    <phoneticPr fontId="6"/>
  </si>
  <si>
    <t>333東濃信用金庫</t>
    <rPh sb="3" eb="5">
      <t>トウノウ</t>
    </rPh>
    <rPh sb="5" eb="7">
      <t>シンヨウ</t>
    </rPh>
    <rPh sb="7" eb="9">
      <t>キンコ</t>
    </rPh>
    <phoneticPr fontId="6"/>
  </si>
  <si>
    <t>334関信用金庫</t>
    <rPh sb="3" eb="4">
      <t>セキ</t>
    </rPh>
    <rPh sb="4" eb="6">
      <t>シンヨウ</t>
    </rPh>
    <rPh sb="6" eb="8">
      <t>キンコ</t>
    </rPh>
    <phoneticPr fontId="6"/>
  </si>
  <si>
    <t>335八幡信用金庫</t>
    <rPh sb="3" eb="5">
      <t>ハチマン</t>
    </rPh>
    <rPh sb="5" eb="7">
      <t>シンヨウ</t>
    </rPh>
    <rPh sb="7" eb="9">
      <t>キンコ</t>
    </rPh>
    <phoneticPr fontId="6"/>
  </si>
  <si>
    <t>360岐阜商工信用組合</t>
    <rPh sb="3" eb="5">
      <t>ギフ</t>
    </rPh>
    <rPh sb="5" eb="7">
      <t>ショウコウ</t>
    </rPh>
    <rPh sb="7" eb="9">
      <t>シンヨウ</t>
    </rPh>
    <rPh sb="9" eb="11">
      <t>クミアイ</t>
    </rPh>
    <phoneticPr fontId="6"/>
  </si>
  <si>
    <t>361飛騨信用組合</t>
    <rPh sb="3" eb="5">
      <t>ヒダ</t>
    </rPh>
    <rPh sb="5" eb="7">
      <t>シンヨウ</t>
    </rPh>
    <rPh sb="7" eb="9">
      <t>クミアイ</t>
    </rPh>
    <phoneticPr fontId="6"/>
  </si>
  <si>
    <t>362益田信用組合</t>
    <rPh sb="3" eb="5">
      <t>マシタ</t>
    </rPh>
    <rPh sb="5" eb="7">
      <t>シンヨウ</t>
    </rPh>
    <rPh sb="7" eb="9">
      <t>クミアイ</t>
    </rPh>
    <phoneticPr fontId="6"/>
  </si>
  <si>
    <t>380日本政策金融公庫岐阜支店</t>
    <rPh sb="3" eb="5">
      <t>ニホン</t>
    </rPh>
    <rPh sb="5" eb="7">
      <t>セイサク</t>
    </rPh>
    <rPh sb="7" eb="9">
      <t>キンユウ</t>
    </rPh>
    <rPh sb="9" eb="11">
      <t>コウコ</t>
    </rPh>
    <rPh sb="11" eb="13">
      <t>ギフ</t>
    </rPh>
    <rPh sb="13" eb="15">
      <t>シテン</t>
    </rPh>
    <phoneticPr fontId="6"/>
  </si>
  <si>
    <t>381商工組合中央金庫岐阜支店</t>
    <rPh sb="3" eb="5">
      <t>ショウコウ</t>
    </rPh>
    <rPh sb="5" eb="7">
      <t>クミアイ</t>
    </rPh>
    <rPh sb="7" eb="9">
      <t>チュウオウ</t>
    </rPh>
    <rPh sb="9" eb="11">
      <t>キンコ</t>
    </rPh>
    <rPh sb="11" eb="13">
      <t>ギフ</t>
    </rPh>
    <rPh sb="13" eb="15">
      <t>シテン</t>
    </rPh>
    <phoneticPr fontId="6"/>
  </si>
  <si>
    <t>390岐阜県信用保証協会</t>
    <rPh sb="3" eb="6">
      <t>ギフケン</t>
    </rPh>
    <rPh sb="6" eb="8">
      <t>シンヨウ</t>
    </rPh>
    <rPh sb="8" eb="10">
      <t>ホショウ</t>
    </rPh>
    <rPh sb="10" eb="12">
      <t>キョウカイ</t>
    </rPh>
    <phoneticPr fontId="6"/>
  </si>
  <si>
    <t>391岐阜市信用保証協会</t>
    <rPh sb="3" eb="6">
      <t>ギフシ</t>
    </rPh>
    <rPh sb="6" eb="8">
      <t>シンヨウ</t>
    </rPh>
    <rPh sb="8" eb="10">
      <t>ホショウ</t>
    </rPh>
    <rPh sb="10" eb="12">
      <t>キョウカイ</t>
    </rPh>
    <phoneticPr fontId="6"/>
  </si>
  <si>
    <t>中部経済産業局</t>
    <rPh sb="0" eb="2">
      <t>チュウブ</t>
    </rPh>
    <rPh sb="2" eb="4">
      <t>ケイザイ</t>
    </rPh>
    <rPh sb="4" eb="6">
      <t>サンギョウ</t>
    </rPh>
    <rPh sb="6" eb="7">
      <t>キョク</t>
    </rPh>
    <phoneticPr fontId="6"/>
  </si>
  <si>
    <t>東海財務局岐阜財務事務所</t>
    <rPh sb="0" eb="2">
      <t>トウカイ</t>
    </rPh>
    <rPh sb="2" eb="5">
      <t>ザイムキョク</t>
    </rPh>
    <rPh sb="5" eb="7">
      <t>ギフ</t>
    </rPh>
    <rPh sb="7" eb="9">
      <t>ザイム</t>
    </rPh>
    <rPh sb="9" eb="11">
      <t>ジム</t>
    </rPh>
    <rPh sb="11" eb="12">
      <t>ショ</t>
    </rPh>
    <phoneticPr fontId="6"/>
  </si>
  <si>
    <t>岐阜県</t>
    <rPh sb="0" eb="3">
      <t>ギフケン</t>
    </rPh>
    <phoneticPr fontId="6"/>
  </si>
  <si>
    <t>中小企業基盤整備機構中部本部</t>
    <rPh sb="0" eb="2">
      <t>チュウショウ</t>
    </rPh>
    <rPh sb="2" eb="4">
      <t>キギョウ</t>
    </rPh>
    <rPh sb="4" eb="6">
      <t>キバン</t>
    </rPh>
    <rPh sb="6" eb="8">
      <t>セイビ</t>
    </rPh>
    <rPh sb="8" eb="10">
      <t>キコウ</t>
    </rPh>
    <rPh sb="10" eb="12">
      <t>チュウブ</t>
    </rPh>
    <rPh sb="12" eb="14">
      <t>ホンブ</t>
    </rPh>
    <phoneticPr fontId="6"/>
  </si>
  <si>
    <t>岐阜県中小企業総合人材確保センター</t>
    <rPh sb="0" eb="3">
      <t>ギフケン</t>
    </rPh>
    <rPh sb="3" eb="5">
      <t>チュウショウ</t>
    </rPh>
    <rPh sb="5" eb="7">
      <t>キギョウ</t>
    </rPh>
    <rPh sb="7" eb="9">
      <t>ソウゴウ</t>
    </rPh>
    <rPh sb="9" eb="11">
      <t>ジンザイ</t>
    </rPh>
    <rPh sb="11" eb="13">
      <t>カクホ</t>
    </rPh>
    <phoneticPr fontId="6"/>
  </si>
  <si>
    <t>よろず支援拠点</t>
    <rPh sb="3" eb="5">
      <t>シエン</t>
    </rPh>
    <rPh sb="5" eb="7">
      <t>キョテン</t>
    </rPh>
    <phoneticPr fontId="6"/>
  </si>
  <si>
    <t>岐阜県商工会連合会</t>
    <rPh sb="0" eb="3">
      <t>ギフケン</t>
    </rPh>
    <rPh sb="3" eb="6">
      <t>ショウコウカイ</t>
    </rPh>
    <rPh sb="6" eb="9">
      <t>レンゴウカイ</t>
    </rPh>
    <phoneticPr fontId="6"/>
  </si>
  <si>
    <t>大垣共立銀行</t>
    <rPh sb="0" eb="2">
      <t>オオガキ</t>
    </rPh>
    <rPh sb="2" eb="4">
      <t>キョウリツ</t>
    </rPh>
    <rPh sb="4" eb="6">
      <t>ギンコウ</t>
    </rPh>
    <phoneticPr fontId="6"/>
  </si>
  <si>
    <t>十六銀行</t>
    <rPh sb="0" eb="4">
      <t>ジュウロクギンコウ</t>
    </rPh>
    <phoneticPr fontId="6"/>
  </si>
  <si>
    <t>岐阜信用金庫</t>
    <rPh sb="0" eb="2">
      <t>ギフ</t>
    </rPh>
    <rPh sb="2" eb="4">
      <t>シンヨウ</t>
    </rPh>
    <rPh sb="4" eb="6">
      <t>キンコ</t>
    </rPh>
    <phoneticPr fontId="6"/>
  </si>
  <si>
    <t>大垣西濃信用金庫</t>
    <rPh sb="0" eb="2">
      <t>オオガキ</t>
    </rPh>
    <rPh sb="2" eb="4">
      <t>セイノウ</t>
    </rPh>
    <rPh sb="4" eb="6">
      <t>シンヨウ</t>
    </rPh>
    <rPh sb="6" eb="8">
      <t>キンコ</t>
    </rPh>
    <phoneticPr fontId="6"/>
  </si>
  <si>
    <t>高山信用金庫</t>
    <rPh sb="0" eb="2">
      <t>タカヤマ</t>
    </rPh>
    <rPh sb="2" eb="4">
      <t>シンヨウ</t>
    </rPh>
    <rPh sb="4" eb="6">
      <t>キンコ</t>
    </rPh>
    <phoneticPr fontId="6"/>
  </si>
  <si>
    <t>東濃信用金庫</t>
    <rPh sb="0" eb="2">
      <t>トウノウ</t>
    </rPh>
    <rPh sb="2" eb="4">
      <t>シンヨウ</t>
    </rPh>
    <rPh sb="4" eb="6">
      <t>キンコ</t>
    </rPh>
    <phoneticPr fontId="6"/>
  </si>
  <si>
    <t>関信用金庫</t>
    <rPh sb="0" eb="1">
      <t>セキ</t>
    </rPh>
    <rPh sb="1" eb="3">
      <t>シンヨウ</t>
    </rPh>
    <rPh sb="3" eb="5">
      <t>キンコ</t>
    </rPh>
    <phoneticPr fontId="6"/>
  </si>
  <si>
    <t>八幡信用金庫</t>
    <rPh sb="0" eb="2">
      <t>ハチマン</t>
    </rPh>
    <rPh sb="2" eb="4">
      <t>シンヨウ</t>
    </rPh>
    <rPh sb="4" eb="6">
      <t>キンコ</t>
    </rPh>
    <phoneticPr fontId="6"/>
  </si>
  <si>
    <t>岐阜商工信用組合</t>
    <rPh sb="0" eb="2">
      <t>ギフ</t>
    </rPh>
    <rPh sb="2" eb="4">
      <t>ショウコウ</t>
    </rPh>
    <rPh sb="4" eb="6">
      <t>シンヨウ</t>
    </rPh>
    <rPh sb="6" eb="8">
      <t>クミアイ</t>
    </rPh>
    <phoneticPr fontId="6"/>
  </si>
  <si>
    <t>飛騨信用組合</t>
    <rPh sb="0" eb="2">
      <t>ヒダ</t>
    </rPh>
    <rPh sb="2" eb="4">
      <t>シンヨウ</t>
    </rPh>
    <rPh sb="4" eb="6">
      <t>クミアイ</t>
    </rPh>
    <phoneticPr fontId="6"/>
  </si>
  <si>
    <t>益田信用組合</t>
    <rPh sb="0" eb="2">
      <t>マシタ</t>
    </rPh>
    <rPh sb="2" eb="4">
      <t>シンヨウ</t>
    </rPh>
    <rPh sb="4" eb="6">
      <t>クミアイ</t>
    </rPh>
    <phoneticPr fontId="6"/>
  </si>
  <si>
    <t>日本政策金融公庫岐阜支店</t>
    <rPh sb="0" eb="2">
      <t>ニホン</t>
    </rPh>
    <rPh sb="2" eb="4">
      <t>セイサク</t>
    </rPh>
    <rPh sb="4" eb="6">
      <t>キンユウ</t>
    </rPh>
    <rPh sb="6" eb="8">
      <t>コウコ</t>
    </rPh>
    <rPh sb="8" eb="10">
      <t>ギフ</t>
    </rPh>
    <rPh sb="10" eb="12">
      <t>シテン</t>
    </rPh>
    <phoneticPr fontId="6"/>
  </si>
  <si>
    <t>商工組合中央金庫岐阜支店</t>
    <rPh sb="0" eb="2">
      <t>ショウコウ</t>
    </rPh>
    <rPh sb="2" eb="4">
      <t>クミアイ</t>
    </rPh>
    <rPh sb="4" eb="6">
      <t>チュウオウ</t>
    </rPh>
    <rPh sb="6" eb="8">
      <t>キンコ</t>
    </rPh>
    <rPh sb="8" eb="10">
      <t>ギフ</t>
    </rPh>
    <rPh sb="10" eb="12">
      <t>シテン</t>
    </rPh>
    <phoneticPr fontId="6"/>
  </si>
  <si>
    <t>岐阜県信用保証協会</t>
    <rPh sb="0" eb="3">
      <t>ギフケン</t>
    </rPh>
    <rPh sb="3" eb="5">
      <t>シンヨウ</t>
    </rPh>
    <rPh sb="5" eb="7">
      <t>ホショウ</t>
    </rPh>
    <rPh sb="7" eb="9">
      <t>キョウカイ</t>
    </rPh>
    <phoneticPr fontId="6"/>
  </si>
  <si>
    <t>岐阜市信用保証協会</t>
    <rPh sb="0" eb="3">
      <t>ギフシ</t>
    </rPh>
    <rPh sb="3" eb="5">
      <t>シンヨウ</t>
    </rPh>
    <rPh sb="5" eb="7">
      <t>ホショウ</t>
    </rPh>
    <rPh sb="7" eb="9">
      <t>キョウカイ</t>
    </rPh>
    <phoneticPr fontId="6"/>
  </si>
  <si>
    <t>岐阜県弁護士会</t>
    <rPh sb="0" eb="3">
      <t>ギフケン</t>
    </rPh>
    <rPh sb="3" eb="6">
      <t>ベンゴシ</t>
    </rPh>
    <rPh sb="6" eb="7">
      <t>カイ</t>
    </rPh>
    <phoneticPr fontId="6"/>
  </si>
  <si>
    <t>日本公認会計士協会岐阜県会東海会</t>
    <rPh sb="0" eb="2">
      <t>ニホン</t>
    </rPh>
    <rPh sb="2" eb="4">
      <t>コウニン</t>
    </rPh>
    <rPh sb="4" eb="6">
      <t>カイケイ</t>
    </rPh>
    <rPh sb="6" eb="7">
      <t>シ</t>
    </rPh>
    <rPh sb="7" eb="9">
      <t>キョウカイ</t>
    </rPh>
    <rPh sb="9" eb="12">
      <t>ギフケン</t>
    </rPh>
    <rPh sb="12" eb="13">
      <t>カイ</t>
    </rPh>
    <rPh sb="13" eb="15">
      <t>トウカイ</t>
    </rPh>
    <rPh sb="15" eb="16">
      <t>カイ</t>
    </rPh>
    <phoneticPr fontId="6"/>
  </si>
  <si>
    <t>名古屋税理士会</t>
    <rPh sb="0" eb="3">
      <t>ナゴヤ</t>
    </rPh>
    <rPh sb="3" eb="6">
      <t>ゼイリシ</t>
    </rPh>
    <rPh sb="6" eb="7">
      <t>カイ</t>
    </rPh>
    <phoneticPr fontId="6"/>
  </si>
  <si>
    <t>岐阜県中小企業診断士協会</t>
    <rPh sb="0" eb="3">
      <t>ギフケン</t>
    </rPh>
    <rPh sb="3" eb="5">
      <t>チュウショウ</t>
    </rPh>
    <rPh sb="5" eb="7">
      <t>キギョウ</t>
    </rPh>
    <rPh sb="7" eb="10">
      <t>シンダンシ</t>
    </rPh>
    <rPh sb="10" eb="12">
      <t>キョウカイ</t>
    </rPh>
    <phoneticPr fontId="6"/>
  </si>
  <si>
    <t>400岐阜県弁護士会</t>
    <rPh sb="3" eb="6">
      <t>ギフケン</t>
    </rPh>
    <rPh sb="6" eb="9">
      <t>ベンゴシ</t>
    </rPh>
    <rPh sb="9" eb="10">
      <t>カイ</t>
    </rPh>
    <phoneticPr fontId="6"/>
  </si>
  <si>
    <t>401日本公認会計士協会岐阜県会東海会</t>
    <rPh sb="3" eb="5">
      <t>ニホン</t>
    </rPh>
    <rPh sb="5" eb="7">
      <t>コウニン</t>
    </rPh>
    <rPh sb="7" eb="9">
      <t>カイケイ</t>
    </rPh>
    <rPh sb="9" eb="10">
      <t>シ</t>
    </rPh>
    <rPh sb="10" eb="12">
      <t>キョウカイ</t>
    </rPh>
    <rPh sb="12" eb="15">
      <t>ギフケン</t>
    </rPh>
    <rPh sb="15" eb="16">
      <t>カイ</t>
    </rPh>
    <rPh sb="16" eb="18">
      <t>トウカイ</t>
    </rPh>
    <rPh sb="18" eb="19">
      <t>カイ</t>
    </rPh>
    <phoneticPr fontId="6"/>
  </si>
  <si>
    <t>402名古屋税理士会</t>
    <rPh sb="3" eb="6">
      <t>ナゴヤ</t>
    </rPh>
    <rPh sb="6" eb="9">
      <t>ゼイリシ</t>
    </rPh>
    <rPh sb="9" eb="10">
      <t>カイ</t>
    </rPh>
    <phoneticPr fontId="6"/>
  </si>
  <si>
    <t>403岐阜県中小企業診断士協会</t>
    <rPh sb="3" eb="6">
      <t>ギフケン</t>
    </rPh>
    <rPh sb="6" eb="8">
      <t>チュウショウ</t>
    </rPh>
    <rPh sb="8" eb="10">
      <t>キギョウ</t>
    </rPh>
    <rPh sb="10" eb="13">
      <t>シンダンシ</t>
    </rPh>
    <rPh sb="13" eb="15">
      <t>キョウカイ</t>
    </rPh>
    <phoneticPr fontId="6"/>
  </si>
  <si>
    <r>
      <t xml:space="preserve">支援機関名
</t>
    </r>
    <r>
      <rPr>
        <b/>
        <sz val="10"/>
        <color rgb="FFFF0000"/>
        <rFont val="ＭＳ Ｐゴシック"/>
        <family val="3"/>
        <charset val="128"/>
        <scheme val="minor"/>
      </rPr>
      <t>（入力不要。自動入力）</t>
    </r>
    <rPh sb="0" eb="2">
      <t>シエン</t>
    </rPh>
    <rPh sb="2" eb="4">
      <t>キカン</t>
    </rPh>
    <rPh sb="4" eb="5">
      <t>ナ</t>
    </rPh>
    <rPh sb="7" eb="9">
      <t>ニュウリョク</t>
    </rPh>
    <rPh sb="9" eb="11">
      <t>フヨウ</t>
    </rPh>
    <rPh sb="12" eb="14">
      <t>ジドウ</t>
    </rPh>
    <rPh sb="14" eb="16">
      <t>ニュウリョク</t>
    </rPh>
    <phoneticPr fontId="4"/>
  </si>
  <si>
    <t>121岐阜県中小企業総合人材確保センター</t>
    <rPh sb="3" eb="6">
      <t>ギフケン</t>
    </rPh>
    <rPh sb="6" eb="8">
      <t>チュウショウ</t>
    </rPh>
    <rPh sb="8" eb="10">
      <t>キギョウ</t>
    </rPh>
    <rPh sb="10" eb="12">
      <t>ソウゴウ</t>
    </rPh>
    <rPh sb="12" eb="14">
      <t>ジンザイ</t>
    </rPh>
    <rPh sb="14" eb="16">
      <t>カクホ</t>
    </rPh>
    <phoneticPr fontId="6"/>
  </si>
  <si>
    <t>180岐阜県産業経済振興センター</t>
    <rPh sb="3" eb="6">
      <t>ギフケン</t>
    </rPh>
    <rPh sb="6" eb="8">
      <t>サンギョウ</t>
    </rPh>
    <rPh sb="8" eb="10">
      <t>ケイザイ</t>
    </rPh>
    <rPh sb="10" eb="12">
      <t>シンコウ</t>
    </rPh>
    <phoneticPr fontId="6"/>
  </si>
  <si>
    <t>岐阜県産業経済振興センター</t>
    <rPh sb="0" eb="3">
      <t>ギフケン</t>
    </rPh>
    <rPh sb="3" eb="5">
      <t>サンギョウ</t>
    </rPh>
    <rPh sb="5" eb="7">
      <t>ケイザイ</t>
    </rPh>
    <rPh sb="7" eb="9">
      <t>シンコウ</t>
    </rPh>
    <phoneticPr fontId="6"/>
  </si>
  <si>
    <t>　　　　　事業承継診断件数報告書</t>
    <rPh sb="5" eb="7">
      <t>ジギョウ</t>
    </rPh>
    <rPh sb="7" eb="9">
      <t>ショウケイ</t>
    </rPh>
    <rPh sb="9" eb="11">
      <t>シンダン</t>
    </rPh>
    <rPh sb="11" eb="13">
      <t>ケンスウ</t>
    </rPh>
    <rPh sb="13" eb="16">
      <t>ホウコクショ</t>
    </rPh>
    <phoneticPr fontId="4"/>
  </si>
  <si>
    <t>250岐阜商工会議所
（岐阜県商工会議所連合会）</t>
    <rPh sb="3" eb="5">
      <t>ギフ</t>
    </rPh>
    <rPh sb="5" eb="7">
      <t>ショウコウ</t>
    </rPh>
    <rPh sb="7" eb="10">
      <t>カイギショ</t>
    </rPh>
    <rPh sb="12" eb="15">
      <t>ギフケン</t>
    </rPh>
    <rPh sb="15" eb="17">
      <t>ショウコウ</t>
    </rPh>
    <rPh sb="17" eb="20">
      <t>カイギショ</t>
    </rPh>
    <rPh sb="20" eb="23">
      <t>レンゴウカイ</t>
    </rPh>
    <phoneticPr fontId="6"/>
  </si>
  <si>
    <t>岐阜商工会議所
（岐阜県商工会議所連合会）</t>
    <rPh sb="0" eb="2">
      <t>ギフ</t>
    </rPh>
    <rPh sb="2" eb="4">
      <t>ショウコウ</t>
    </rPh>
    <rPh sb="4" eb="7">
      <t>カイギショ</t>
    </rPh>
    <rPh sb="9" eb="12">
      <t>ギフケン</t>
    </rPh>
    <rPh sb="12" eb="14">
      <t>ショウコウ</t>
    </rPh>
    <rPh sb="14" eb="17">
      <t>カイギショ</t>
    </rPh>
    <rPh sb="17" eb="20">
      <t>レンゴウカイ</t>
    </rPh>
    <phoneticPr fontId="6"/>
  </si>
  <si>
    <t>岐南町商工会</t>
    <rPh sb="0" eb="3">
      <t>ギナンチョウ</t>
    </rPh>
    <rPh sb="3" eb="6">
      <t>ショウコウカイ</t>
    </rPh>
    <phoneticPr fontId="4"/>
  </si>
  <si>
    <t>笠松町商工会</t>
    <rPh sb="0" eb="3">
      <t>カサマツチョウ</t>
    </rPh>
    <rPh sb="3" eb="6">
      <t>ショウコウカイ</t>
    </rPh>
    <phoneticPr fontId="4"/>
  </si>
  <si>
    <t>柳津町商工会</t>
    <rPh sb="0" eb="2">
      <t>ヤナイヅ</t>
    </rPh>
    <rPh sb="2" eb="3">
      <t>チョウ</t>
    </rPh>
    <rPh sb="3" eb="6">
      <t>ショウコウカイ</t>
    </rPh>
    <phoneticPr fontId="4"/>
  </si>
  <si>
    <t>本巣市商工会</t>
    <rPh sb="0" eb="3">
      <t>モトスシ</t>
    </rPh>
    <rPh sb="3" eb="6">
      <t>ショウコウカイ</t>
    </rPh>
    <phoneticPr fontId="4"/>
  </si>
  <si>
    <t>瑞穂市商工会</t>
    <rPh sb="0" eb="3">
      <t>ミズホシ</t>
    </rPh>
    <rPh sb="3" eb="6">
      <t>ショウコウカイ</t>
    </rPh>
    <phoneticPr fontId="4"/>
  </si>
  <si>
    <t>北方町商工会</t>
    <rPh sb="0" eb="3">
      <t>キタガタチョウ</t>
    </rPh>
    <rPh sb="3" eb="6">
      <t>ショウコウカイ</t>
    </rPh>
    <phoneticPr fontId="4"/>
  </si>
  <si>
    <t>山県市商工会</t>
    <rPh sb="0" eb="3">
      <t>ヤマガタシ</t>
    </rPh>
    <rPh sb="3" eb="6">
      <t>ショウコウカイ</t>
    </rPh>
    <phoneticPr fontId="4"/>
  </si>
  <si>
    <t>海津市商工会</t>
    <rPh sb="0" eb="3">
      <t>カイヅシ</t>
    </rPh>
    <rPh sb="3" eb="6">
      <t>ショウコウカイ</t>
    </rPh>
    <phoneticPr fontId="4"/>
  </si>
  <si>
    <t>養老町商工会</t>
    <rPh sb="0" eb="3">
      <t>ヨウロウチョウ</t>
    </rPh>
    <rPh sb="3" eb="6">
      <t>ショウコウカイ</t>
    </rPh>
    <phoneticPr fontId="4"/>
  </si>
  <si>
    <t>垂井町商工会</t>
    <rPh sb="0" eb="3">
      <t>タルイチョウ</t>
    </rPh>
    <rPh sb="3" eb="6">
      <t>ショウコウカイ</t>
    </rPh>
    <phoneticPr fontId="4"/>
  </si>
  <si>
    <t>関ヶ原町商工会</t>
    <rPh sb="0" eb="4">
      <t>セキガハラチョウ</t>
    </rPh>
    <rPh sb="4" eb="7">
      <t>ショウコウカイ</t>
    </rPh>
    <phoneticPr fontId="4"/>
  </si>
  <si>
    <t>神戸町商工会</t>
    <rPh sb="0" eb="3">
      <t>ゴウドチョウ</t>
    </rPh>
    <rPh sb="3" eb="6">
      <t>ショウコウカイ</t>
    </rPh>
    <phoneticPr fontId="4"/>
  </si>
  <si>
    <t>輪之内町商工会</t>
    <rPh sb="0" eb="4">
      <t>ワノウチチョウ</t>
    </rPh>
    <rPh sb="4" eb="7">
      <t>ショウコウカイ</t>
    </rPh>
    <phoneticPr fontId="4"/>
  </si>
  <si>
    <t>安八町商工会</t>
    <rPh sb="0" eb="3">
      <t>アンパチチョウ</t>
    </rPh>
    <rPh sb="3" eb="6">
      <t>ショウコウカイ</t>
    </rPh>
    <phoneticPr fontId="4"/>
  </si>
  <si>
    <t>揖斐川町商工会</t>
    <rPh sb="0" eb="4">
      <t>イビガワチョウ</t>
    </rPh>
    <rPh sb="4" eb="7">
      <t>ショウコウカイ</t>
    </rPh>
    <phoneticPr fontId="4"/>
  </si>
  <si>
    <t>大野町商工会</t>
    <rPh sb="0" eb="3">
      <t>オオノチョウ</t>
    </rPh>
    <rPh sb="3" eb="6">
      <t>ショウコウカイ</t>
    </rPh>
    <phoneticPr fontId="4"/>
  </si>
  <si>
    <t>池田町商工会</t>
    <rPh sb="0" eb="3">
      <t>イケダチョウ</t>
    </rPh>
    <rPh sb="3" eb="6">
      <t>ショウコウカイ</t>
    </rPh>
    <phoneticPr fontId="4"/>
  </si>
  <si>
    <t>関市西商工会</t>
    <rPh sb="0" eb="2">
      <t>セキシ</t>
    </rPh>
    <rPh sb="2" eb="3">
      <t>ニシ</t>
    </rPh>
    <rPh sb="3" eb="6">
      <t>ショウコウカイ</t>
    </rPh>
    <phoneticPr fontId="4"/>
  </si>
  <si>
    <t>関市東商工会</t>
    <rPh sb="0" eb="1">
      <t>セキ</t>
    </rPh>
    <rPh sb="1" eb="2">
      <t>シ</t>
    </rPh>
    <rPh sb="2" eb="3">
      <t>ヒガシ</t>
    </rPh>
    <rPh sb="3" eb="6">
      <t>ショウコウカイ</t>
    </rPh>
    <phoneticPr fontId="4"/>
  </si>
  <si>
    <t>郡上市商工会</t>
    <rPh sb="0" eb="3">
      <t>グジョウシ</t>
    </rPh>
    <rPh sb="3" eb="6">
      <t>ショウコウカイ</t>
    </rPh>
    <phoneticPr fontId="4"/>
  </si>
  <si>
    <t>坂祝町商工会</t>
    <rPh sb="0" eb="3">
      <t>サカホギチョウ</t>
    </rPh>
    <rPh sb="3" eb="6">
      <t>ショウコウカイ</t>
    </rPh>
    <phoneticPr fontId="4"/>
  </si>
  <si>
    <t>富加町商工会</t>
    <rPh sb="0" eb="3">
      <t>トミカチョウ</t>
    </rPh>
    <rPh sb="3" eb="6">
      <t>ショウコウカイ</t>
    </rPh>
    <phoneticPr fontId="4"/>
  </si>
  <si>
    <t>川辺町商工会</t>
    <rPh sb="0" eb="3">
      <t>カワベチョウ</t>
    </rPh>
    <rPh sb="3" eb="6">
      <t>ショウコウカイ</t>
    </rPh>
    <phoneticPr fontId="4"/>
  </si>
  <si>
    <t>七宗町商工会</t>
    <rPh sb="0" eb="3">
      <t>ヒチソウチョウ</t>
    </rPh>
    <rPh sb="3" eb="6">
      <t>ショウコウカイ</t>
    </rPh>
    <phoneticPr fontId="4"/>
  </si>
  <si>
    <t>八百津町商工会</t>
    <rPh sb="0" eb="4">
      <t>ヤオツチョウ</t>
    </rPh>
    <rPh sb="4" eb="7">
      <t>ショウコウカイ</t>
    </rPh>
    <phoneticPr fontId="4"/>
  </si>
  <si>
    <t>白川町商工会</t>
    <rPh sb="0" eb="2">
      <t>シラカワ</t>
    </rPh>
    <rPh sb="2" eb="3">
      <t>チョウ</t>
    </rPh>
    <rPh sb="3" eb="6">
      <t>ショウコウカイ</t>
    </rPh>
    <phoneticPr fontId="4"/>
  </si>
  <si>
    <t>東白川村商工会</t>
    <rPh sb="0" eb="4">
      <t>ヒガシシラカワムラ</t>
    </rPh>
    <rPh sb="4" eb="7">
      <t>ショウコウカイ</t>
    </rPh>
    <phoneticPr fontId="4"/>
  </si>
  <si>
    <t>御嵩町商工会</t>
    <rPh sb="0" eb="3">
      <t>ミタケチョウ</t>
    </rPh>
    <rPh sb="3" eb="6">
      <t>ショウコウカイ</t>
    </rPh>
    <phoneticPr fontId="4"/>
  </si>
  <si>
    <t>笠原町商工会</t>
    <rPh sb="0" eb="3">
      <t>カサハラチョウ</t>
    </rPh>
    <rPh sb="3" eb="6">
      <t>ショウコウカイ</t>
    </rPh>
    <phoneticPr fontId="4"/>
  </si>
  <si>
    <t>中津川北商工会</t>
    <rPh sb="0" eb="3">
      <t>ナカツガワ</t>
    </rPh>
    <rPh sb="3" eb="4">
      <t>キタ</t>
    </rPh>
    <rPh sb="4" eb="7">
      <t>ショウコウカイ</t>
    </rPh>
    <phoneticPr fontId="4"/>
  </si>
  <si>
    <t>恵那市恵南商工会</t>
    <rPh sb="0" eb="3">
      <t>エナシ</t>
    </rPh>
    <rPh sb="3" eb="4">
      <t>メグ</t>
    </rPh>
    <rPh sb="4" eb="5">
      <t>ミナミ</t>
    </rPh>
    <rPh sb="5" eb="8">
      <t>ショウコウカイ</t>
    </rPh>
    <phoneticPr fontId="4"/>
  </si>
  <si>
    <t>萩原町商工会</t>
    <rPh sb="0" eb="3">
      <t>ハギワラチョウ</t>
    </rPh>
    <rPh sb="3" eb="6">
      <t>ショウコウカイ</t>
    </rPh>
    <phoneticPr fontId="4"/>
  </si>
  <si>
    <t>小坂町商工会</t>
    <rPh sb="0" eb="2">
      <t>オサカ</t>
    </rPh>
    <rPh sb="2" eb="3">
      <t>チョウ</t>
    </rPh>
    <rPh sb="3" eb="6">
      <t>ショウコウカイ</t>
    </rPh>
    <phoneticPr fontId="4"/>
  </si>
  <si>
    <t>下呂商工会</t>
    <rPh sb="0" eb="2">
      <t>ゲロ</t>
    </rPh>
    <rPh sb="2" eb="5">
      <t>ショウコウカイ</t>
    </rPh>
    <phoneticPr fontId="4"/>
  </si>
  <si>
    <t>金山町商工会</t>
    <rPh sb="0" eb="2">
      <t>カナヤマ</t>
    </rPh>
    <rPh sb="2" eb="3">
      <t>チョウ</t>
    </rPh>
    <rPh sb="3" eb="6">
      <t>ショウコウカイ</t>
    </rPh>
    <phoneticPr fontId="4"/>
  </si>
  <si>
    <t>下呂市馬瀬商工会</t>
    <rPh sb="0" eb="3">
      <t>ゲロシ</t>
    </rPh>
    <rPh sb="3" eb="5">
      <t>マゼ</t>
    </rPh>
    <rPh sb="5" eb="8">
      <t>ショウコウカイ</t>
    </rPh>
    <phoneticPr fontId="4"/>
  </si>
  <si>
    <t>高山北商工会</t>
    <rPh sb="0" eb="2">
      <t>タカヤマ</t>
    </rPh>
    <rPh sb="2" eb="3">
      <t>キタ</t>
    </rPh>
    <rPh sb="3" eb="6">
      <t>ショウコウカイ</t>
    </rPh>
    <phoneticPr fontId="4"/>
  </si>
  <si>
    <t>高山西商工会</t>
    <rPh sb="0" eb="2">
      <t>タカヤマ</t>
    </rPh>
    <rPh sb="2" eb="3">
      <t>ニシ</t>
    </rPh>
    <rPh sb="3" eb="6">
      <t>ショウコウカイ</t>
    </rPh>
    <phoneticPr fontId="4"/>
  </si>
  <si>
    <t>高山南商工会</t>
    <rPh sb="0" eb="2">
      <t>タカヤマ</t>
    </rPh>
    <rPh sb="2" eb="3">
      <t>ミナミ</t>
    </rPh>
    <rPh sb="3" eb="6">
      <t>ショウコウカイ</t>
    </rPh>
    <phoneticPr fontId="4"/>
  </si>
  <si>
    <t>白川村商工会</t>
    <rPh sb="0" eb="3">
      <t>シラカワムラ</t>
    </rPh>
    <rPh sb="3" eb="6">
      <t>ショウコウカイ</t>
    </rPh>
    <phoneticPr fontId="4"/>
  </si>
  <si>
    <t>古川町商工会</t>
    <rPh sb="0" eb="2">
      <t>フルカワ</t>
    </rPh>
    <rPh sb="2" eb="3">
      <t>チョウ</t>
    </rPh>
    <rPh sb="3" eb="6">
      <t>ショウコウカイ</t>
    </rPh>
    <phoneticPr fontId="4"/>
  </si>
  <si>
    <t>大垣商工会議所</t>
    <rPh sb="0" eb="2">
      <t>オオガキ</t>
    </rPh>
    <rPh sb="2" eb="4">
      <t>ショウコウ</t>
    </rPh>
    <rPh sb="4" eb="7">
      <t>カイギショ</t>
    </rPh>
    <phoneticPr fontId="4"/>
  </si>
  <si>
    <t>高山商工会議所</t>
    <rPh sb="0" eb="2">
      <t>タカヤマ</t>
    </rPh>
    <rPh sb="2" eb="4">
      <t>ショウコウ</t>
    </rPh>
    <rPh sb="4" eb="7">
      <t>カイギショ</t>
    </rPh>
    <phoneticPr fontId="4"/>
  </si>
  <si>
    <t>多治見商工会議所</t>
    <rPh sb="0" eb="3">
      <t>タジミ</t>
    </rPh>
    <rPh sb="3" eb="5">
      <t>ショウコウ</t>
    </rPh>
    <rPh sb="5" eb="8">
      <t>カイギショ</t>
    </rPh>
    <phoneticPr fontId="4"/>
  </si>
  <si>
    <t>関商工会議所</t>
    <rPh sb="0" eb="1">
      <t>セキ</t>
    </rPh>
    <rPh sb="1" eb="3">
      <t>ショウコウ</t>
    </rPh>
    <rPh sb="3" eb="6">
      <t>カイギショ</t>
    </rPh>
    <phoneticPr fontId="4"/>
  </si>
  <si>
    <t>中津川商工会議所</t>
    <rPh sb="0" eb="3">
      <t>ナカツガワ</t>
    </rPh>
    <rPh sb="3" eb="5">
      <t>ショウコウ</t>
    </rPh>
    <rPh sb="5" eb="8">
      <t>カイギショ</t>
    </rPh>
    <phoneticPr fontId="4"/>
  </si>
  <si>
    <t>美濃商工会議所</t>
    <rPh sb="0" eb="2">
      <t>ミノ</t>
    </rPh>
    <rPh sb="2" eb="4">
      <t>ショウコウ</t>
    </rPh>
    <rPh sb="4" eb="7">
      <t>カイギショ</t>
    </rPh>
    <phoneticPr fontId="4"/>
  </si>
  <si>
    <t>神岡商工会議所</t>
    <rPh sb="0" eb="2">
      <t>カミオカ</t>
    </rPh>
    <rPh sb="2" eb="4">
      <t>ショウコウ</t>
    </rPh>
    <rPh sb="4" eb="7">
      <t>カイギショ</t>
    </rPh>
    <phoneticPr fontId="4"/>
  </si>
  <si>
    <t>土岐商工会議所</t>
    <rPh sb="0" eb="2">
      <t>トキ</t>
    </rPh>
    <rPh sb="2" eb="4">
      <t>ショウコウ</t>
    </rPh>
    <rPh sb="4" eb="7">
      <t>カイギショ</t>
    </rPh>
    <phoneticPr fontId="4"/>
  </si>
  <si>
    <t>瑞浪商工会議所</t>
    <rPh sb="0" eb="2">
      <t>ミズナミ</t>
    </rPh>
    <rPh sb="2" eb="4">
      <t>ショウコウ</t>
    </rPh>
    <rPh sb="4" eb="7">
      <t>カイギショ</t>
    </rPh>
    <phoneticPr fontId="4"/>
  </si>
  <si>
    <t>恵那商工会議所</t>
    <rPh sb="0" eb="2">
      <t>エナ</t>
    </rPh>
    <rPh sb="2" eb="4">
      <t>ショウコウ</t>
    </rPh>
    <rPh sb="4" eb="7">
      <t>カイギショ</t>
    </rPh>
    <phoneticPr fontId="4"/>
  </si>
  <si>
    <t>各務原商工会議所</t>
    <rPh sb="0" eb="3">
      <t>カカミガハラ</t>
    </rPh>
    <rPh sb="3" eb="5">
      <t>ショウコウ</t>
    </rPh>
    <rPh sb="5" eb="8">
      <t>カイギショ</t>
    </rPh>
    <phoneticPr fontId="4"/>
  </si>
  <si>
    <t>美濃加茂商工会議所</t>
    <rPh sb="0" eb="4">
      <t>ミノカモ</t>
    </rPh>
    <rPh sb="4" eb="6">
      <t>ショウコウ</t>
    </rPh>
    <rPh sb="6" eb="9">
      <t>カイギショ</t>
    </rPh>
    <phoneticPr fontId="4"/>
  </si>
  <si>
    <t>可児商工会議所</t>
    <rPh sb="0" eb="2">
      <t>カニ</t>
    </rPh>
    <rPh sb="2" eb="4">
      <t>ショウコウ</t>
    </rPh>
    <rPh sb="4" eb="7">
      <t>カイギショ</t>
    </rPh>
    <phoneticPr fontId="4"/>
  </si>
  <si>
    <t>羽島商工会議所</t>
    <rPh sb="0" eb="2">
      <t>ハシマ</t>
    </rPh>
    <rPh sb="2" eb="4">
      <t>ショウコウ</t>
    </rPh>
    <rPh sb="4" eb="7">
      <t>カイギショ</t>
    </rPh>
    <phoneticPr fontId="4"/>
  </si>
  <si>
    <t>280岐阜県中小企業団体中央会</t>
    <rPh sb="3" eb="6">
      <t>ギフケン</t>
    </rPh>
    <rPh sb="6" eb="8">
      <t>チュウショウ</t>
    </rPh>
    <rPh sb="8" eb="10">
      <t>キギョウ</t>
    </rPh>
    <rPh sb="10" eb="12">
      <t>ダンタイ</t>
    </rPh>
    <rPh sb="12" eb="15">
      <t>チュウオウカイ</t>
    </rPh>
    <phoneticPr fontId="6"/>
  </si>
  <si>
    <t>岐阜県中小企業団体中央会</t>
    <rPh sb="0" eb="3">
      <t>ギフケン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6"/>
  </si>
  <si>
    <t>大垣市商工会</t>
    <rPh sb="0" eb="3">
      <t>オオガキシ</t>
    </rPh>
    <rPh sb="3" eb="6">
      <t>ショウコウカイ</t>
    </rPh>
    <phoneticPr fontId="4"/>
  </si>
  <si>
    <r>
      <t xml:space="preserve">支援機関名
</t>
    </r>
    <r>
      <rPr>
        <b/>
        <sz val="9"/>
        <color rgb="FFFF0000"/>
        <rFont val="ＭＳ Ｐゴシック"/>
        <family val="3"/>
        <charset val="128"/>
        <scheme val="minor"/>
      </rPr>
      <t>（プルダウンリストから選択）</t>
    </r>
    <rPh sb="0" eb="2">
      <t>シエン</t>
    </rPh>
    <rPh sb="2" eb="4">
      <t>キカン</t>
    </rPh>
    <rPh sb="4" eb="5">
      <t>メイ</t>
    </rPh>
    <rPh sb="17" eb="19">
      <t>センタク</t>
    </rPh>
    <phoneticPr fontId="6"/>
  </si>
  <si>
    <t>プルダウンリストから選択してください</t>
    <rPh sb="10" eb="12">
      <t>センタク</t>
    </rPh>
    <phoneticPr fontId="4"/>
  </si>
  <si>
    <t>集計対象期間</t>
    <rPh sb="0" eb="2">
      <t>シュウケイ</t>
    </rPh>
    <rPh sb="2" eb="4">
      <t>タイショウ</t>
    </rPh>
    <rPh sb="4" eb="6">
      <t>キカン</t>
    </rPh>
    <phoneticPr fontId="6"/>
  </si>
  <si>
    <t>（所在地別、業種別、経営者の年齢区分別診断件数）</t>
    <rPh sb="1" eb="4">
      <t>ショザイチ</t>
    </rPh>
    <rPh sb="4" eb="5">
      <t>ベツ</t>
    </rPh>
    <rPh sb="6" eb="8">
      <t>ギョウシュ</t>
    </rPh>
    <rPh sb="8" eb="9">
      <t>ベツ</t>
    </rPh>
    <rPh sb="10" eb="13">
      <t>ケイエイシャ</t>
    </rPh>
    <rPh sb="14" eb="16">
      <t>ネンレイ</t>
    </rPh>
    <rPh sb="16" eb="18">
      <t>クブン</t>
    </rPh>
    <rPh sb="18" eb="19">
      <t>ベツ</t>
    </rPh>
    <rPh sb="19" eb="21">
      <t>シンダン</t>
    </rPh>
    <rPh sb="21" eb="23">
      <t>ケンスウ</t>
    </rPh>
    <phoneticPr fontId="4"/>
  </si>
  <si>
    <t>392名古屋中小企業投資育成株式会社</t>
    <rPh sb="3" eb="6">
      <t>ナゴヤ</t>
    </rPh>
    <rPh sb="6" eb="10">
      <t>チュウショウキギョウ</t>
    </rPh>
    <rPh sb="10" eb="12">
      <t>トウシ</t>
    </rPh>
    <rPh sb="12" eb="14">
      <t>イクセイ</t>
    </rPh>
    <rPh sb="14" eb="16">
      <t>カブシキ</t>
    </rPh>
    <rPh sb="16" eb="18">
      <t>カイシャ</t>
    </rPh>
    <phoneticPr fontId="6"/>
  </si>
  <si>
    <t>名古屋中小企業投資育成株式会社</t>
    <rPh sb="0" eb="3">
      <t>ナゴヤ</t>
    </rPh>
    <rPh sb="3" eb="7">
      <t>チュウショウキギョウ</t>
    </rPh>
    <rPh sb="7" eb="9">
      <t>トウシ</t>
    </rPh>
    <rPh sb="9" eb="11">
      <t>イクセイ</t>
    </rPh>
    <rPh sb="11" eb="13">
      <t>カブシキ</t>
    </rPh>
    <rPh sb="13" eb="15">
      <t>カイシャ</t>
    </rPh>
    <phoneticPr fontId="6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</si>
  <si>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</si>
  <si>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</si>
  <si>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</si>
  <si>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</si>
  <si>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</si>
  <si>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</si>
  <si>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</si>
  <si>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</si>
  <si>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</si>
  <si>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</si>
  <si>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</si>
  <si>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</si>
  <si>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</si>
  <si>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</si>
  <si>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</si>
  <si>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</si>
  <si>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</si>
  <si>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</si>
  <si>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</si>
  <si>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</si>
  <si>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</si>
  <si>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</si>
  <si>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</si>
  <si>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</si>
  <si>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</si>
  <si>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</si>
  <si>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</si>
  <si>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</si>
  <si>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</si>
  <si>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</si>
  <si>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池田町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</si>
  <si>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</si>
  <si>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</si>
  <si>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</si>
  <si>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</si>
  <si>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</si>
  <si>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</si>
  <si>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</si>
  <si>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</si>
  <si>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</si>
  <si>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不明</t>
    <rPh sb="0" eb="2">
      <t>フメイ</t>
    </rPh>
    <phoneticPr fontId="6"/>
  </si>
  <si>
    <t>160岐阜県事業承継・引継ぎ支援センター</t>
    <rPh sb="3" eb="6">
      <t>ギフケン</t>
    </rPh>
    <rPh sb="6" eb="8">
      <t>ジギョウ</t>
    </rPh>
    <rPh sb="8" eb="10">
      <t>ショウケイ</t>
    </rPh>
    <rPh sb="11" eb="13">
      <t>ヒキツギ</t>
    </rPh>
    <rPh sb="14" eb="16">
      <t>シエン</t>
    </rPh>
    <phoneticPr fontId="6"/>
  </si>
  <si>
    <t>岐阜県事業承継・引継ぎ支援センター</t>
    <rPh sb="0" eb="3">
      <t>ギフケン</t>
    </rPh>
    <rPh sb="3" eb="5">
      <t>ジギョウ</t>
    </rPh>
    <rPh sb="5" eb="7">
      <t>ショウケイ</t>
    </rPh>
    <rPh sb="8" eb="10">
      <t>ヒキツギ</t>
    </rPh>
    <rPh sb="11" eb="13">
      <t>シエン</t>
    </rPh>
    <phoneticPr fontId="6"/>
  </si>
  <si>
    <t>事業承継診断後の対応状況</t>
  </si>
  <si>
    <t>事業承継診断後の対応状況</t>
    <phoneticPr fontId="29"/>
  </si>
  <si>
    <t>１．士業等専門家を紹介</t>
  </si>
  <si>
    <t>　※税理士、会計士、弁護士等</t>
  </si>
  <si>
    <t>２．他の支援機関、金融機関を紹介</t>
  </si>
  <si>
    <t>４．エリアCO（事業承継・引継ぎ支援センター）を紹介</t>
  </si>
  <si>
    <t>　※商工会、商工会議所、中央会、金融機関等</t>
    <rPh sb="2" eb="5">
      <t>ショウコウカイ</t>
    </rPh>
    <rPh sb="6" eb="8">
      <t>ショウコウ</t>
    </rPh>
    <rPh sb="8" eb="11">
      <t>カイギショ</t>
    </rPh>
    <rPh sb="12" eb="15">
      <t>チュウオウカイ</t>
    </rPh>
    <rPh sb="16" eb="18">
      <t>キンユウ</t>
    </rPh>
    <rPh sb="18" eb="20">
      <t>キカン</t>
    </rPh>
    <rPh sb="20" eb="21">
      <t>トウ</t>
    </rPh>
    <phoneticPr fontId="5"/>
  </si>
  <si>
    <t>３．診断した機関が対応</t>
    <rPh sb="2" eb="4">
      <t>シンダン</t>
    </rPh>
    <rPh sb="6" eb="8">
      <t>キカン</t>
    </rPh>
    <rPh sb="9" eb="11">
      <t>タイオウ</t>
    </rPh>
    <phoneticPr fontId="5"/>
  </si>
  <si>
    <t>５．支援の必要無し</t>
    <rPh sb="2" eb="4">
      <t>シエン</t>
    </rPh>
    <rPh sb="5" eb="7">
      <t>ヒツヨウ</t>
    </rPh>
    <rPh sb="7" eb="8">
      <t>ナ</t>
    </rPh>
    <phoneticPr fontId="5"/>
  </si>
  <si>
    <t>２．他の支援機関、金融機関を紹介</t>
    <phoneticPr fontId="6"/>
  </si>
  <si>
    <t>４月</t>
    <rPh sb="1" eb="2">
      <t>ガツ</t>
    </rPh>
    <phoneticPr fontId="29"/>
  </si>
  <si>
    <t>５月</t>
    <rPh sb="1" eb="2">
      <t>ガツ</t>
    </rPh>
    <phoneticPr fontId="29"/>
  </si>
  <si>
    <t>１．士業等専門家を紹介</t>
    <phoneticPr fontId="6"/>
  </si>
  <si>
    <t>４．エリアCO（事業承継・引継ぎ支援センター）を紹介</t>
    <phoneticPr fontId="6"/>
  </si>
  <si>
    <r>
      <rPr>
        <b/>
        <sz val="11"/>
        <color theme="4" tint="-0.249977111117893"/>
        <rFont val="Meiryo UI"/>
        <family val="3"/>
        <charset val="128"/>
      </rPr>
      <t>※事業承継診断件数</t>
    </r>
    <r>
      <rPr>
        <sz val="11"/>
        <color theme="1"/>
        <rFont val="Meiryo UI"/>
        <family val="3"/>
        <charset val="128"/>
      </rPr>
      <t xml:space="preserve">   合計</t>
    </r>
    <rPh sb="12" eb="14">
      <t>ゴウケイ</t>
    </rPh>
    <phoneticPr fontId="5"/>
  </si>
  <si>
    <t>定期報告書の共有すべき情報</t>
    <rPh sb="0" eb="2">
      <t>テイキ</t>
    </rPh>
    <rPh sb="2" eb="4">
      <t>ホウコク</t>
    </rPh>
    <rPh sb="4" eb="5">
      <t>ショ</t>
    </rPh>
    <rPh sb="6" eb="8">
      <t>キョウユウ</t>
    </rPh>
    <rPh sb="11" eb="13">
      <t>ジョウホウ</t>
    </rPh>
    <phoneticPr fontId="31"/>
  </si>
  <si>
    <t>岐阜県中小企業活性化協議会</t>
    <rPh sb="0" eb="3">
      <t>ギフケン</t>
    </rPh>
    <rPh sb="3" eb="5">
      <t>チュウショウ</t>
    </rPh>
    <rPh sb="5" eb="7">
      <t>キギョウ</t>
    </rPh>
    <rPh sb="7" eb="10">
      <t>カッセイカ</t>
    </rPh>
    <rPh sb="10" eb="13">
      <t>キョウギカイ</t>
    </rPh>
    <phoneticPr fontId="6"/>
  </si>
  <si>
    <t>161岐阜県中小企業活性化協議会</t>
    <rPh sb="3" eb="5">
      <t>ギフ</t>
    </rPh>
    <rPh sb="5" eb="6">
      <t>ケン</t>
    </rPh>
    <rPh sb="6" eb="8">
      <t>チュウショウ</t>
    </rPh>
    <rPh sb="8" eb="10">
      <t>キギョウ</t>
    </rPh>
    <rPh sb="10" eb="12">
      <t>カッセイ</t>
    </rPh>
    <rPh sb="12" eb="13">
      <t>カ</t>
    </rPh>
    <rPh sb="13" eb="16">
      <t>キョウギカイ</t>
    </rPh>
    <phoneticPr fontId="6"/>
  </si>
  <si>
    <r>
      <t>事業承継診断後の対応状況</t>
    </r>
    <r>
      <rPr>
        <sz val="11"/>
        <color rgb="FFFF0000"/>
        <rFont val="Meiryo UI"/>
        <family val="3"/>
        <charset val="128"/>
      </rPr>
      <t>（入力不要。自動入力）</t>
    </r>
    <phoneticPr fontId="29"/>
  </si>
  <si>
    <t>令和4年4月～5月</t>
    <rPh sb="0" eb="2">
      <t>レイワ</t>
    </rPh>
    <rPh sb="3" eb="4">
      <t>ネン</t>
    </rPh>
    <rPh sb="5" eb="6">
      <t>ツキ</t>
    </rPh>
    <rPh sb="8" eb="9">
      <t>ツキ</t>
    </rPh>
    <phoneticPr fontId="6"/>
  </si>
  <si>
    <t>令和4年月6～7月</t>
    <phoneticPr fontId="29"/>
  </si>
  <si>
    <t>6月</t>
    <rPh sb="1" eb="2">
      <t>ガツ</t>
    </rPh>
    <phoneticPr fontId="29"/>
  </si>
  <si>
    <t>7月</t>
    <rPh sb="1" eb="2">
      <t>ガツ</t>
    </rPh>
    <phoneticPr fontId="29"/>
  </si>
  <si>
    <t>令和4年月8～9月</t>
    <phoneticPr fontId="29"/>
  </si>
  <si>
    <t>8月</t>
    <rPh sb="1" eb="2">
      <t>ガツ</t>
    </rPh>
    <phoneticPr fontId="29"/>
  </si>
  <si>
    <t>9月</t>
    <rPh sb="1" eb="2">
      <t>ガツ</t>
    </rPh>
    <phoneticPr fontId="29"/>
  </si>
  <si>
    <t>令和4年月 10月～11月</t>
    <phoneticPr fontId="29"/>
  </si>
  <si>
    <t>10月</t>
    <rPh sb="2" eb="3">
      <t>ガツ</t>
    </rPh>
    <phoneticPr fontId="29"/>
  </si>
  <si>
    <t>11月</t>
    <rPh sb="2" eb="3">
      <t>ガツ</t>
    </rPh>
    <phoneticPr fontId="29"/>
  </si>
  <si>
    <t>令和4年月12月～1月</t>
    <phoneticPr fontId="29"/>
  </si>
  <si>
    <t>12月</t>
    <rPh sb="2" eb="3">
      <t>ガツ</t>
    </rPh>
    <phoneticPr fontId="29"/>
  </si>
  <si>
    <t>1月</t>
    <rPh sb="1" eb="2">
      <t>ガツ</t>
    </rPh>
    <phoneticPr fontId="29"/>
  </si>
  <si>
    <t>2月</t>
    <rPh sb="1" eb="2">
      <t>ガツ</t>
    </rPh>
    <phoneticPr fontId="29"/>
  </si>
  <si>
    <t>3月</t>
    <rPh sb="1" eb="2">
      <t>ガツ</t>
    </rPh>
    <phoneticPr fontId="29"/>
  </si>
  <si>
    <t>令和4年月2月～3月</t>
    <phoneticPr fontId="29"/>
  </si>
  <si>
    <t>構成機関名</t>
    <rPh sb="0" eb="2">
      <t>コウセイ</t>
    </rPh>
    <rPh sb="2" eb="4">
      <t>キカン</t>
    </rPh>
    <rPh sb="4" eb="5">
      <t>メイ</t>
    </rPh>
    <phoneticPr fontId="29"/>
  </si>
  <si>
    <t>4月</t>
    <rPh sb="1" eb="2">
      <t>ガツ</t>
    </rPh>
    <phoneticPr fontId="29"/>
  </si>
  <si>
    <t>5月</t>
    <rPh sb="1" eb="2">
      <t>ガツ</t>
    </rPh>
    <phoneticPr fontId="29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</si>
  <si>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</si>
  <si>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</si>
  <si>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</si>
  <si>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</si>
  <si>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</si>
  <si>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</si>
  <si>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</si>
  <si>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</si>
  <si>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</si>
  <si>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</si>
  <si>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１．士業等専門家を紹介</t>
    <phoneticPr fontId="31"/>
  </si>
  <si>
    <t>　※税理士、会計士、弁護士等</t>
    <phoneticPr fontId="31"/>
  </si>
  <si>
    <t>２．他の支援機関、金融機関を紹介</t>
    <phoneticPr fontId="31"/>
  </si>
  <si>
    <t>　※商工会、商工会議所、中央会、金融機関等</t>
    <rPh sb="2" eb="5">
      <t>ショウコウカイ</t>
    </rPh>
    <rPh sb="6" eb="8">
      <t>ショウコウ</t>
    </rPh>
    <rPh sb="8" eb="11">
      <t>カイギショ</t>
    </rPh>
    <rPh sb="12" eb="15">
      <t>チュウオウカイ</t>
    </rPh>
    <rPh sb="16" eb="18">
      <t>キンユウ</t>
    </rPh>
    <rPh sb="18" eb="20">
      <t>キカン</t>
    </rPh>
    <rPh sb="20" eb="21">
      <t>トウ</t>
    </rPh>
    <phoneticPr fontId="31"/>
  </si>
  <si>
    <t>３．診断した機関が対応</t>
    <rPh sb="2" eb="4">
      <t>シンダン</t>
    </rPh>
    <rPh sb="6" eb="8">
      <t>キカン</t>
    </rPh>
    <rPh sb="9" eb="11">
      <t>タイオウ</t>
    </rPh>
    <phoneticPr fontId="31"/>
  </si>
  <si>
    <t>４．エリアCO（事業承継・引継ぎ支援センター）を紹介</t>
    <phoneticPr fontId="31"/>
  </si>
  <si>
    <t>５．支援の必要無し</t>
    <rPh sb="2" eb="4">
      <t>シエン</t>
    </rPh>
    <rPh sb="5" eb="7">
      <t>ヒツヨウ</t>
    </rPh>
    <rPh sb="7" eb="8">
      <t>ナ</t>
    </rPh>
    <phoneticPr fontId="31"/>
  </si>
  <si>
    <t>事業承継診断実施件数</t>
    <rPh sb="0" eb="2">
      <t>ジギョウ</t>
    </rPh>
    <rPh sb="2" eb="4">
      <t>ショウケイ</t>
    </rPh>
    <rPh sb="4" eb="6">
      <t>シンダン</t>
    </rPh>
    <rPh sb="6" eb="8">
      <t>ジッシ</t>
    </rPh>
    <rPh sb="8" eb="10">
      <t>ケンスウ</t>
    </rPh>
    <phoneticPr fontId="31"/>
  </si>
  <si>
    <t>報告すべき情報</t>
    <rPh sb="0" eb="2">
      <t>ホウコク</t>
    </rPh>
    <rPh sb="5" eb="7">
      <t>ジョウホウ</t>
    </rPh>
    <phoneticPr fontId="29"/>
  </si>
  <si>
    <t>入力不要。自動入力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</si>
</sst>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42" x14ac:knownFonts="1"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4" tint="-0.249977111117893"/>
      <name val="Meiryo UI"/>
      <family val="3"/>
      <charset val="128"/>
    </font>
    <font>
      <sz val="11"/>
      <color indexed="8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"/>
      <name val="ＭＳ Ｐゴシック"/>
      <family val="2"/>
      <scheme val="minor"/>
    </font>
    <font>
      <u/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4" tint="-0.249977111117893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4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31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3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6" fillId="0" borderId="0"/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24" fillId="0" borderId="0" xfId="0" applyFont="1">
      <alignment vertical="center"/>
    </xf>
    <xf numFmtId="0" fontId="5" fillId="0" borderId="0" xfId="41" applyAlignment="1">
      <alignment horizontal="left" vertical="center"/>
    </xf>
    <xf numFmtId="0" fontId="0" fillId="0" borderId="1" xfId="0" applyBorder="1">
      <alignment vertical="center"/>
    </xf>
    <xf numFmtId="0" fontId="5" fillId="0" borderId="1" xfId="41" applyBorder="1" applyAlignment="1">
      <alignment horizontal="left" vertical="center"/>
    </xf>
    <xf numFmtId="0" fontId="5" fillId="0" borderId="1" xfId="41" applyBorder="1">
      <alignment vertical="center"/>
    </xf>
    <xf numFmtId="0" fontId="5" fillId="0" borderId="0" xfId="41">
      <alignment vertical="center"/>
    </xf>
    <xf numFmtId="0" fontId="5" fillId="0" borderId="1" xfId="42" applyBorder="1" applyAlignment="1">
      <alignment horizontal="left" vertical="center"/>
    </xf>
    <xf numFmtId="0" fontId="5" fillId="0" borderId="0" xfId="42" applyAlignment="1">
      <alignment horizontal="left" vertical="center"/>
    </xf>
    <xf numFmtId="176" fontId="0" fillId="0" borderId="1" xfId="0" applyNumberFormat="1" applyBorder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1" xfId="0" applyFont="1" applyBorder="1">
      <alignment vertical="center"/>
    </xf>
    <xf numFmtId="0" fontId="24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6" fillId="3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1" xfId="0" applyFill="1" applyBorder="1">
      <alignment vertical="center"/>
    </xf>
    <xf numFmtId="0" fontId="5" fillId="0" borderId="1" xfId="4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/>
    </xf>
    <xf numFmtId="0" fontId="24" fillId="0" borderId="0" xfId="0" applyFont="1" applyBorder="1">
      <alignment vertical="center"/>
    </xf>
    <xf numFmtId="0" fontId="33" fillId="0" borderId="0" xfId="0" applyFont="1" applyAlignment="1">
      <alignment horizontal="right" vertical="center"/>
    </xf>
    <xf numFmtId="0" fontId="30" fillId="0" borderId="0" xfId="41" applyFont="1">
      <alignment vertical="center"/>
    </xf>
    <xf numFmtId="0" fontId="32" fillId="0" borderId="0" xfId="41" applyFont="1" applyAlignment="1">
      <alignment horizontal="right" vertical="center"/>
    </xf>
    <xf numFmtId="38" fontId="30" fillId="34" borderId="15" xfId="44" applyFont="1" applyFill="1" applyBorder="1" applyAlignment="1" applyProtection="1">
      <alignment vertical="top" shrinkToFit="1"/>
      <protection locked="0"/>
    </xf>
    <xf numFmtId="38" fontId="30" fillId="34" borderId="16" xfId="44" applyFont="1" applyFill="1" applyBorder="1" applyAlignment="1" applyProtection="1">
      <alignment vertical="top" shrinkToFit="1"/>
      <protection locked="0"/>
    </xf>
    <xf numFmtId="38" fontId="30" fillId="34" borderId="17" xfId="44" applyFont="1" applyFill="1" applyBorder="1" applyAlignment="1" applyProtection="1">
      <alignment vertical="top" shrinkToFit="1"/>
      <protection locked="0"/>
    </xf>
    <xf numFmtId="38" fontId="30" fillId="34" borderId="18" xfId="44" applyFont="1" applyFill="1" applyBorder="1" applyAlignment="1" applyProtection="1">
      <alignment vertical="top" shrinkToFit="1"/>
      <protection locked="0"/>
    </xf>
    <xf numFmtId="38" fontId="30" fillId="34" borderId="0" xfId="44" applyFont="1" applyFill="1" applyBorder="1" applyAlignment="1" applyProtection="1">
      <alignment vertical="top" shrinkToFit="1"/>
      <protection locked="0"/>
    </xf>
    <xf numFmtId="38" fontId="30" fillId="34" borderId="19" xfId="44" applyFont="1" applyFill="1" applyBorder="1" applyAlignment="1" applyProtection="1">
      <alignment vertical="top" shrinkToFit="1"/>
      <protection locked="0"/>
    </xf>
    <xf numFmtId="38" fontId="30" fillId="34" borderId="20" xfId="44" applyFont="1" applyFill="1" applyBorder="1" applyAlignment="1" applyProtection="1">
      <alignment vertical="top" shrinkToFit="1"/>
      <protection locked="0"/>
    </xf>
    <xf numFmtId="38" fontId="30" fillId="34" borderId="21" xfId="44" applyFont="1" applyFill="1" applyBorder="1" applyAlignment="1" applyProtection="1">
      <alignment vertical="top" shrinkToFit="1"/>
      <protection locked="0"/>
    </xf>
    <xf numFmtId="38" fontId="30" fillId="34" borderId="22" xfId="44" applyFont="1" applyFill="1" applyBorder="1" applyAlignment="1" applyProtection="1">
      <alignment vertical="top" shrinkToFit="1"/>
      <protection locked="0"/>
    </xf>
    <xf numFmtId="38" fontId="30" fillId="0" borderId="0" xfId="44" applyFont="1" applyFill="1" applyBorder="1" applyAlignment="1" applyProtection="1">
      <alignment vertical="top" shrinkToFit="1"/>
      <protection locked="0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right" vertical="center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right" vertical="center" wrapText="1"/>
    </xf>
    <xf numFmtId="0" fontId="33" fillId="0" borderId="0" xfId="0" applyFont="1" applyBorder="1" applyAlignment="1">
      <alignment horizontal="right" vertical="center"/>
    </xf>
    <xf numFmtId="0" fontId="33" fillId="0" borderId="1" xfId="0" applyFont="1" applyBorder="1" applyAlignment="1">
      <alignment horizontal="right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33" fillId="0" borderId="1" xfId="0" applyFont="1" applyBorder="1">
      <alignment vertical="center"/>
    </xf>
    <xf numFmtId="0" fontId="33" fillId="0" borderId="0" xfId="0" applyFont="1">
      <alignment vertical="center"/>
    </xf>
    <xf numFmtId="0" fontId="37" fillId="0" borderId="0" xfId="45" applyFont="1"/>
    <xf numFmtId="38" fontId="38" fillId="0" borderId="0" xfId="45" applyNumberFormat="1" applyFont="1"/>
    <xf numFmtId="0" fontId="39" fillId="0" borderId="0" xfId="45" applyFont="1"/>
    <xf numFmtId="0" fontId="36" fillId="0" borderId="0" xfId="45"/>
    <xf numFmtId="38" fontId="36" fillId="0" borderId="0" xfId="45" applyNumberFormat="1"/>
    <xf numFmtId="0" fontId="36" fillId="0" borderId="23" xfId="45" applyBorder="1"/>
    <xf numFmtId="0" fontId="36" fillId="0" borderId="24" xfId="45" applyBorder="1"/>
    <xf numFmtId="0" fontId="36" fillId="0" borderId="25" xfId="45" applyBorder="1"/>
    <xf numFmtId="0" fontId="36" fillId="0" borderId="26" xfId="45" applyBorder="1"/>
    <xf numFmtId="0" fontId="30" fillId="35" borderId="27" xfId="46" applyFont="1" applyFill="1" applyBorder="1" applyAlignment="1">
      <alignment vertical="center" shrinkToFit="1"/>
    </xf>
    <xf numFmtId="38" fontId="36" fillId="0" borderId="28" xfId="45" applyNumberFormat="1" applyBorder="1"/>
    <xf numFmtId="38" fontId="36" fillId="0" borderId="29" xfId="45" applyNumberFormat="1" applyBorder="1"/>
    <xf numFmtId="0" fontId="40" fillId="0" borderId="30" xfId="46" applyFont="1" applyBorder="1" applyAlignment="1">
      <alignment horizontal="left" vertical="center" wrapText="1"/>
    </xf>
    <xf numFmtId="38" fontId="36" fillId="0" borderId="31" xfId="45" applyNumberFormat="1" applyBorder="1"/>
    <xf numFmtId="38" fontId="36" fillId="0" borderId="32" xfId="45" applyNumberFormat="1" applyBorder="1"/>
    <xf numFmtId="38" fontId="36" fillId="0" borderId="33" xfId="45" applyNumberFormat="1" applyBorder="1"/>
    <xf numFmtId="38" fontId="36" fillId="0" borderId="34" xfId="45" applyNumberFormat="1" applyBorder="1"/>
    <xf numFmtId="0" fontId="40" fillId="0" borderId="30" xfId="46" applyFont="1" applyBorder="1" applyAlignment="1">
      <alignment vertical="center" wrapText="1"/>
    </xf>
    <xf numFmtId="0" fontId="30" fillId="0" borderId="30" xfId="46" applyFont="1" applyBorder="1" applyAlignment="1">
      <alignment vertical="center" wrapText="1"/>
    </xf>
    <xf numFmtId="0" fontId="30" fillId="0" borderId="30" xfId="46" applyFont="1" applyBorder="1" applyAlignment="1">
      <alignment vertical="top" wrapText="1"/>
    </xf>
    <xf numFmtId="0" fontId="36" fillId="0" borderId="30" xfId="45" applyBorder="1"/>
    <xf numFmtId="0" fontId="36" fillId="0" borderId="31" xfId="45" applyBorder="1"/>
    <xf numFmtId="0" fontId="36" fillId="0" borderId="32" xfId="45" applyBorder="1"/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left" vertical="center" wrapText="1"/>
      <protection locked="0"/>
    </xf>
    <xf numFmtId="0" fontId="33" fillId="0" borderId="1" xfId="0" applyFont="1" applyBorder="1" applyAlignment="1" applyProtection="1">
      <alignment horizontal="right" vertical="center"/>
      <protection locked="0"/>
    </xf>
    <xf numFmtId="0" fontId="33" fillId="0" borderId="0" xfId="0" applyFont="1" applyBorder="1" applyAlignment="1" applyProtection="1">
      <alignment horizontal="left" vertical="center" wrapText="1"/>
      <protection locked="0"/>
    </xf>
    <xf numFmtId="0" fontId="33" fillId="0" borderId="0" xfId="0" applyFont="1" applyBorder="1" applyAlignment="1" applyProtection="1">
      <alignment horizontal="right" vertical="center" wrapText="1"/>
      <protection locked="0"/>
    </xf>
    <xf numFmtId="0" fontId="33" fillId="0" borderId="0" xfId="0" applyFont="1" applyBorder="1" applyAlignment="1" applyProtection="1">
      <alignment horizontal="right" vertical="center"/>
      <protection locked="0"/>
    </xf>
    <xf numFmtId="0" fontId="33" fillId="0" borderId="1" xfId="0" applyFont="1" applyBorder="1" applyAlignment="1" applyProtection="1">
      <alignment horizontal="right" vertical="center" wrapText="1"/>
      <protection locked="0"/>
    </xf>
    <xf numFmtId="0" fontId="33" fillId="0" borderId="0" xfId="0" applyFont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vertical="center"/>
      <protection locked="0"/>
    </xf>
    <xf numFmtId="0" fontId="33" fillId="0" borderId="1" xfId="0" applyFont="1" applyBorder="1" applyProtection="1">
      <alignment vertical="center"/>
      <protection locked="0"/>
    </xf>
    <xf numFmtId="0" fontId="33" fillId="0" borderId="0" xfId="0" applyFont="1" applyProtection="1">
      <alignment vertical="center"/>
      <protection locked="0"/>
    </xf>
    <xf numFmtId="0" fontId="33" fillId="0" borderId="0" xfId="0" applyFont="1" applyAlignment="1" applyProtection="1">
      <alignment horizontal="right" vertical="center"/>
      <protection locked="0"/>
    </xf>
    <xf numFmtId="0" fontId="33" fillId="0" borderId="0" xfId="0" applyFont="1" applyAlignment="1" applyProtection="1">
      <alignment horizontal="left" vertical="center" wrapText="1"/>
    </xf>
    <xf numFmtId="0" fontId="33" fillId="0" borderId="0" xfId="0" applyFont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left" vertical="center" wrapText="1"/>
    </xf>
    <xf numFmtId="0" fontId="33" fillId="0" borderId="1" xfId="0" applyFont="1" applyBorder="1" applyAlignment="1" applyProtection="1">
      <alignment horizontal="right" vertical="center"/>
    </xf>
    <xf numFmtId="0" fontId="33" fillId="0" borderId="0" xfId="0" applyFont="1" applyBorder="1" applyAlignment="1" applyProtection="1">
      <alignment horizontal="left" vertical="center" wrapText="1"/>
    </xf>
    <xf numFmtId="0" fontId="33" fillId="0" borderId="0" xfId="0" applyFont="1" applyBorder="1" applyAlignment="1" applyProtection="1">
      <alignment horizontal="right" vertical="center" wrapText="1"/>
    </xf>
    <xf numFmtId="0" fontId="33" fillId="0" borderId="0" xfId="0" applyFont="1" applyBorder="1" applyAlignment="1" applyProtection="1">
      <alignment horizontal="right" vertical="center"/>
    </xf>
    <xf numFmtId="0" fontId="33" fillId="0" borderId="1" xfId="0" applyFont="1" applyBorder="1" applyAlignment="1" applyProtection="1">
      <alignment horizontal="right" vertical="center" wrapText="1"/>
    </xf>
    <xf numFmtId="0" fontId="33" fillId="0" borderId="0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vertical="center"/>
    </xf>
    <xf numFmtId="0" fontId="33" fillId="0" borderId="1" xfId="0" applyFont="1" applyBorder="1" applyProtection="1">
      <alignment vertical="center"/>
    </xf>
    <xf numFmtId="0" fontId="33" fillId="0" borderId="0" xfId="0" applyFont="1" applyProtection="1">
      <alignment vertical="center"/>
    </xf>
    <xf numFmtId="0" fontId="33" fillId="0" borderId="0" xfId="0" applyFont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 shrinkToFit="1"/>
      <protection locked="0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0" fontId="41" fillId="0" borderId="0" xfId="45" applyFont="1"/>
    <xf numFmtId="0" fontId="34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33" borderId="1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30" fillId="0" borderId="18" xfId="45" applyFont="1" applyBorder="1" applyAlignment="1">
      <alignment horizontal="left" vertical="center"/>
    </xf>
    <xf numFmtId="0" fontId="30" fillId="0" borderId="20" xfId="45" applyFont="1" applyBorder="1" applyAlignment="1">
      <alignment horizontal="left" vertical="center"/>
    </xf>
    <xf numFmtId="0" fontId="36" fillId="0" borderId="35" xfId="45" applyBorder="1" applyAlignment="1">
      <alignment horizontal="center" vertical="top" wrapText="1"/>
    </xf>
    <xf numFmtId="0" fontId="36" fillId="0" borderId="36" xfId="45" applyBorder="1" applyAlignment="1">
      <alignment horizontal="center" vertical="top" wrapText="1"/>
    </xf>
    <xf numFmtId="0" fontId="36" fillId="0" borderId="37" xfId="45" applyBorder="1" applyAlignment="1">
      <alignment horizontal="center" vertical="top" wrapText="1"/>
    </xf>
    <xf numFmtId="0" fontId="36" fillId="0" borderId="13" xfId="45" applyBorder="1" applyAlignment="1">
      <alignment horizontal="center" vertical="top" wrapText="1"/>
    </xf>
    <xf numFmtId="0" fontId="36" fillId="0" borderId="38" xfId="45" applyBorder="1" applyAlignment="1">
      <alignment horizontal="center" vertical="top" wrapText="1"/>
    </xf>
    <xf numFmtId="0" fontId="36" fillId="0" borderId="39" xfId="45" applyBorder="1" applyAlignment="1">
      <alignment horizontal="center" vertical="top" wrapText="1"/>
    </xf>
    <xf numFmtId="38" fontId="36" fillId="0" borderId="35" xfId="45" applyNumberFormat="1" applyBorder="1" applyAlignment="1">
      <alignment horizontal="center" vertical="top" wrapText="1"/>
    </xf>
    <xf numFmtId="0" fontId="36" fillId="0" borderId="40" xfId="45" applyBorder="1" applyAlignment="1">
      <alignment horizontal="center" vertical="top" wrapText="1"/>
    </xf>
    <xf numFmtId="0" fontId="36" fillId="0" borderId="19" xfId="45" applyBorder="1" applyAlignment="1">
      <alignment horizontal="center" vertical="top" wrapText="1"/>
    </xf>
    <xf numFmtId="0" fontId="36" fillId="0" borderId="22" xfId="45" applyBorder="1" applyAlignment="1">
      <alignment horizontal="center" vertical="top" wrapText="1"/>
    </xf>
    <xf numFmtId="0" fontId="34" fillId="0" borderId="0" xfId="0" applyFont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38" fontId="30" fillId="34" borderId="15" xfId="44" applyFont="1" applyFill="1" applyBorder="1" applyAlignment="1" applyProtection="1">
      <alignment horizontal="left" vertical="top" shrinkToFit="1"/>
      <protection locked="0"/>
    </xf>
    <xf numFmtId="38" fontId="30" fillId="34" borderId="16" xfId="44" applyFont="1" applyFill="1" applyBorder="1" applyAlignment="1" applyProtection="1">
      <alignment horizontal="left" vertical="top" shrinkToFit="1"/>
      <protection locked="0"/>
    </xf>
    <xf numFmtId="38" fontId="30" fillId="34" borderId="17" xfId="44" applyFont="1" applyFill="1" applyBorder="1" applyAlignment="1" applyProtection="1">
      <alignment horizontal="left" vertical="top" shrinkToFit="1"/>
      <protection locked="0"/>
    </xf>
    <xf numFmtId="38" fontId="30" fillId="34" borderId="18" xfId="44" applyFont="1" applyFill="1" applyBorder="1" applyAlignment="1" applyProtection="1">
      <alignment horizontal="left" vertical="top" shrinkToFit="1"/>
      <protection locked="0"/>
    </xf>
    <xf numFmtId="38" fontId="30" fillId="34" borderId="0" xfId="44" applyFont="1" applyFill="1" applyBorder="1" applyAlignment="1" applyProtection="1">
      <alignment horizontal="left" vertical="top" shrinkToFit="1"/>
      <protection locked="0"/>
    </xf>
    <xf numFmtId="38" fontId="30" fillId="34" borderId="19" xfId="44" applyFont="1" applyFill="1" applyBorder="1" applyAlignment="1" applyProtection="1">
      <alignment horizontal="left" vertical="top" shrinkToFit="1"/>
      <protection locked="0"/>
    </xf>
    <xf numFmtId="38" fontId="30" fillId="34" borderId="20" xfId="44" applyFont="1" applyFill="1" applyBorder="1" applyAlignment="1" applyProtection="1">
      <alignment horizontal="left" vertical="top" shrinkToFit="1"/>
      <protection locked="0"/>
    </xf>
    <xf numFmtId="38" fontId="30" fillId="34" borderId="21" xfId="44" applyFont="1" applyFill="1" applyBorder="1" applyAlignment="1" applyProtection="1">
      <alignment horizontal="left" vertical="top" shrinkToFit="1"/>
      <protection locked="0"/>
    </xf>
    <xf numFmtId="38" fontId="30" fillId="34" borderId="22" xfId="44" applyFont="1" applyFill="1" applyBorder="1" applyAlignment="1" applyProtection="1">
      <alignment horizontal="left" vertical="top" shrinkToFit="1"/>
      <protection locked="0"/>
    </xf>
    <xf numFmtId="0" fontId="34" fillId="0" borderId="0" xfId="0" applyFont="1" applyAlignment="1" applyProtection="1">
      <alignment horizontal="center" vertical="center"/>
      <protection locked="0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4" xr:uid="{502AAD98-DF00-48B3-B16F-225286B9D31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6" xr:uid="{FB06111B-98C6-4A59-81CC-EB3087BC848E}"/>
    <cellStyle name="標準 3" xfId="45" xr:uid="{589FF18A-4B5D-4EA7-8DF4-4AA2017A6B21}"/>
    <cellStyle name="標準_Sheet1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19049</xdr:colOff>
      <xdr:row>3</xdr:row>
      <xdr:rowOff>16313</xdr:rowOff>
    </xdr:from>
    <xdr:ext cx="4943475" cy="100424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2FA195-414D-4D24-A6DF-8CF0694511B4}"/>
            </a:ext>
          </a:extLst>
        </xdr:cNvPr>
        <xdr:cNvSpPr txBox="1"/>
      </xdr:nvSpPr>
      <xdr:spPr>
        <a:xfrm>
          <a:off x="9201149" y="768788"/>
          <a:ext cx="4943475" cy="1004240"/>
        </a:xfrm>
        <a:prstGeom prst="rect">
          <a:avLst/>
        </a:prstGeom>
        <a:solidFill>
          <a:schemeClr val="lt1"/>
        </a:solidFill>
        <a:ln w="952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0">
          <a:spAutoFit/>
        </a:bodyPr>
        <a:lstStyle/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過去の対応状況の変更について</a:t>
          </a:r>
          <a:r>
            <a:rPr lang="ja-JP" altLang="en-US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例えば、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月報告で「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3.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診断した機関が対応」としても 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月に「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4.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エリア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CO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（事業承継・引継ぎ支援センター）を紹介」など、対応が変わった場合、 過去の報告内容を変更すべきであれば、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月報告を変更可。 但し、</a:t>
          </a:r>
          <a:r>
            <a:rPr lang="ja-JP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当該月の変更部分の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経緯等を、報告月の以下の定期報告書の共有すべき情報欄に記載すること。</a:t>
          </a:r>
          <a:r>
            <a:rPr lang="ja-JP" altLang="en-US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19049</xdr:colOff>
      <xdr:row>3</xdr:row>
      <xdr:rowOff>16313</xdr:rowOff>
    </xdr:from>
    <xdr:ext cx="4943475" cy="100424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7049C34-CA65-4B87-9FCD-3497E77B7942}"/>
            </a:ext>
          </a:extLst>
        </xdr:cNvPr>
        <xdr:cNvSpPr txBox="1"/>
      </xdr:nvSpPr>
      <xdr:spPr>
        <a:xfrm>
          <a:off x="9201149" y="768788"/>
          <a:ext cx="4943475" cy="1004240"/>
        </a:xfrm>
        <a:prstGeom prst="rect">
          <a:avLst/>
        </a:prstGeom>
        <a:solidFill>
          <a:schemeClr val="lt1"/>
        </a:solidFill>
        <a:ln w="952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0">
          <a:spAutoFit/>
        </a:bodyPr>
        <a:lstStyle/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過去の対応状況の変更について</a:t>
          </a:r>
          <a:r>
            <a:rPr lang="ja-JP" altLang="en-US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例えば、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月報告で「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3.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診断した機関が対応」としても 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月に「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4.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エリア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CO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（事業承継・引継ぎ支援センター）を紹介」など、対応が変わった場合、 過去の報告内容を変更すべきであれば、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月報告を変更可。 但し、</a:t>
          </a:r>
          <a:r>
            <a:rPr lang="ja-JP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当該月の変更部分の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経緯等を、報告月の以下の定期報告書の共有すべき情報欄に記載すること。</a:t>
          </a:r>
          <a:r>
            <a:rPr lang="ja-JP" altLang="en-US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19049</xdr:colOff>
      <xdr:row>3</xdr:row>
      <xdr:rowOff>16313</xdr:rowOff>
    </xdr:from>
    <xdr:ext cx="4943475" cy="100424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CBC6475-2607-4DF7-AAE3-D0BC8D92C0CC}"/>
            </a:ext>
          </a:extLst>
        </xdr:cNvPr>
        <xdr:cNvSpPr txBox="1"/>
      </xdr:nvSpPr>
      <xdr:spPr>
        <a:xfrm>
          <a:off x="9201149" y="768788"/>
          <a:ext cx="4943475" cy="1004240"/>
        </a:xfrm>
        <a:prstGeom prst="rect">
          <a:avLst/>
        </a:prstGeom>
        <a:solidFill>
          <a:schemeClr val="lt1"/>
        </a:solidFill>
        <a:ln w="952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0">
          <a:spAutoFit/>
        </a:bodyPr>
        <a:lstStyle/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過去の対応状況の変更について</a:t>
          </a:r>
          <a:r>
            <a:rPr lang="ja-JP" altLang="en-US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例えば、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月報告で「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3.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診断した機関が対応」としても 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月に「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4.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エリア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CO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（事業承継・引継ぎ支援センター）を紹介」など、対応が変わった場合、 過去の報告内容を変更すべきであれば、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月報告を変更可。 但し、</a:t>
          </a:r>
          <a:r>
            <a:rPr lang="ja-JP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当該月の変更部分の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経緯等を、報告月の以下の定期報告書の共有すべき情報欄に記載すること。</a:t>
          </a:r>
          <a:r>
            <a:rPr lang="ja-JP" altLang="en-US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19049</xdr:colOff>
      <xdr:row>3</xdr:row>
      <xdr:rowOff>16313</xdr:rowOff>
    </xdr:from>
    <xdr:ext cx="4943475" cy="100424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4C78EA-5AA5-454C-BF2A-4A3F3902250C}"/>
            </a:ext>
          </a:extLst>
        </xdr:cNvPr>
        <xdr:cNvSpPr txBox="1"/>
      </xdr:nvSpPr>
      <xdr:spPr>
        <a:xfrm>
          <a:off x="9201149" y="768788"/>
          <a:ext cx="4943475" cy="1004240"/>
        </a:xfrm>
        <a:prstGeom prst="rect">
          <a:avLst/>
        </a:prstGeom>
        <a:solidFill>
          <a:schemeClr val="lt1"/>
        </a:solidFill>
        <a:ln w="952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0">
          <a:spAutoFit/>
        </a:bodyPr>
        <a:lstStyle/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過去の対応状況の変更について</a:t>
          </a:r>
          <a:r>
            <a:rPr lang="ja-JP" altLang="en-US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例えば、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月報告で「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3.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診断した機関が対応」としても 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月に「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4.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エリア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CO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（事業承継・引継ぎ支援センター）を紹介」など、対応が変わった場合、 過去の報告内容を変更すべきであれば、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月報告を変更可。 但し、</a:t>
          </a:r>
          <a:r>
            <a:rPr lang="ja-JP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当該月の変更部分の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経緯等を、報告月の以下の定期報告書の共有すべき情報欄に記載すること。</a:t>
          </a:r>
          <a:r>
            <a:rPr lang="ja-JP" altLang="en-US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19049</xdr:colOff>
      <xdr:row>3</xdr:row>
      <xdr:rowOff>16313</xdr:rowOff>
    </xdr:from>
    <xdr:ext cx="4943475" cy="100424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8F142F-CCB3-4E4C-B032-1C5C015E2702}"/>
            </a:ext>
          </a:extLst>
        </xdr:cNvPr>
        <xdr:cNvSpPr txBox="1"/>
      </xdr:nvSpPr>
      <xdr:spPr>
        <a:xfrm>
          <a:off x="9201149" y="768788"/>
          <a:ext cx="4943475" cy="1004240"/>
        </a:xfrm>
        <a:prstGeom prst="rect">
          <a:avLst/>
        </a:prstGeom>
        <a:solidFill>
          <a:schemeClr val="lt1"/>
        </a:solidFill>
        <a:ln w="952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0">
          <a:spAutoFit/>
        </a:bodyPr>
        <a:lstStyle/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過去の対応状況の変更について</a:t>
          </a:r>
          <a:r>
            <a:rPr lang="ja-JP" altLang="en-US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例えば、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月報告で「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3.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診断した機関が対応」としても 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月に「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4.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エリア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CO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（事業承継・引継ぎ支援センター）を紹介」など、対応が変わった場合、 過去の報告内容を変更すべきであれば、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月報告を変更可。 但し、</a:t>
          </a:r>
          <a:r>
            <a:rPr lang="ja-JP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当該月の変更部分の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経緯等を、報告月の以下の定期報告書の共有すべき情報欄に記載すること。</a:t>
          </a:r>
          <a:r>
            <a:rPr lang="ja-JP" altLang="en-US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19049</xdr:colOff>
      <xdr:row>3</xdr:row>
      <xdr:rowOff>16313</xdr:rowOff>
    </xdr:from>
    <xdr:ext cx="4943475" cy="100424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1CFBA8-2F1C-48C2-AB9A-B441178F4AB5}"/>
            </a:ext>
          </a:extLst>
        </xdr:cNvPr>
        <xdr:cNvSpPr txBox="1"/>
      </xdr:nvSpPr>
      <xdr:spPr>
        <a:xfrm>
          <a:off x="9201149" y="768788"/>
          <a:ext cx="4943475" cy="1004240"/>
        </a:xfrm>
        <a:prstGeom prst="rect">
          <a:avLst/>
        </a:prstGeom>
        <a:solidFill>
          <a:schemeClr val="lt1"/>
        </a:solidFill>
        <a:ln w="952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0">
          <a:spAutoFit/>
        </a:bodyPr>
        <a:lstStyle/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過去の対応状況の変更について</a:t>
          </a:r>
          <a:r>
            <a:rPr lang="ja-JP" altLang="en-US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例えば、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月報告で「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3.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診断した機関が対応」としても 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月に「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4.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エリア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CO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（事業承継・引継ぎ支援センター）を紹介」など、対応が変わった場合、 過去の報告内容を変更すべきであれば、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月報告を変更可。 但し、</a:t>
          </a:r>
          <a:r>
            <a:rPr lang="ja-JP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当該月の変更部分の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経緯等を、報告月の以下の定期報告書の共有すべき情報欄に記載すること。</a:t>
          </a:r>
          <a:r>
            <a:rPr lang="ja-JP" altLang="en-US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19049</xdr:colOff>
      <xdr:row>3</xdr:row>
      <xdr:rowOff>16313</xdr:rowOff>
    </xdr:from>
    <xdr:ext cx="4943475" cy="100424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4EF8FC-9C41-4A20-AB85-35DA539DDEE3}"/>
            </a:ext>
          </a:extLst>
        </xdr:cNvPr>
        <xdr:cNvSpPr txBox="1"/>
      </xdr:nvSpPr>
      <xdr:spPr>
        <a:xfrm>
          <a:off x="9201149" y="768788"/>
          <a:ext cx="4943475" cy="1004240"/>
        </a:xfrm>
        <a:prstGeom prst="rect">
          <a:avLst/>
        </a:prstGeom>
        <a:solidFill>
          <a:schemeClr val="lt1"/>
        </a:solidFill>
        <a:ln w="952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0">
          <a:spAutoFit/>
        </a:bodyPr>
        <a:lstStyle/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過去の対応状況の変更について</a:t>
          </a:r>
          <a:r>
            <a:rPr lang="ja-JP" altLang="en-US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例えば、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月報告で「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3.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診断した機関が対応」としても 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月に「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4.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エリア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CO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（事業承継・引継ぎ支援センター）を紹介」など、対応が変わった場合、 過去の報告内容を変更すべきであれば、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月報告を変更可。 但し、</a:t>
          </a:r>
          <a:r>
            <a:rPr lang="ja-JP" altLang="ja-JP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当該月の変更部分の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経緯等を、報告月の以下の定期報告書の共有すべき情報欄に記載すること。</a:t>
          </a:r>
          <a:r>
            <a:rPr lang="ja-JP" altLang="en-US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F431-486E-468D-BF34-1A596BE36C66}">
  <sheetPr>
    <tabColor rgb="FFFF0000"/>
  </sheetPr>
  <dimension ref="A2:N95"/>
  <sheetViews>
    <sheetView workbookViewId="0">
      <selection activeCell="C9" sqref="C9"/>
    </sheetView>
  </sheetViews>
  <sheetFormatPr defaultRowHeight="12" x14ac:dyDescent="0.15"/>
  <cols>
    <col min="1" max="1" width="3.875" style="1" customWidth="1"/>
    <col min="2" max="2" width="26.5" style="10" customWidth="1"/>
    <col min="3" max="5" width="13.625" style="11" customWidth="1"/>
    <col min="6" max="6" width="12.875" style="11" customWidth="1"/>
    <col min="7" max="7" width="27.375" style="11" bestFit="1" customWidth="1"/>
    <col min="8" max="8" width="9" style="1"/>
    <col min="9" max="9" width="47.625" style="1" bestFit="1" customWidth="1"/>
    <col min="10" max="16384" width="9" style="1"/>
  </cols>
  <sheetData>
    <row r="2" spans="1:12" ht="42.6" customHeight="1" x14ac:dyDescent="0.15">
      <c r="E2" s="17" t="s">
        <v>197</v>
      </c>
      <c r="F2" s="116"/>
      <c r="G2" s="117"/>
    </row>
    <row r="3" spans="1:12" ht="5.25" customHeight="1" x14ac:dyDescent="0.15"/>
    <row r="4" spans="1:12" ht="14.25" x14ac:dyDescent="0.15">
      <c r="A4" s="118" t="s">
        <v>136</v>
      </c>
      <c r="B4" s="118"/>
      <c r="C4" s="118"/>
      <c r="D4" s="118"/>
    </row>
    <row r="5" spans="1:12" x14ac:dyDescent="0.15">
      <c r="A5" s="119" t="s">
        <v>200</v>
      </c>
      <c r="B5" s="119"/>
      <c r="C5" s="119"/>
      <c r="D5" s="120"/>
      <c r="E5" s="44" t="s">
        <v>199</v>
      </c>
      <c r="F5" s="114" t="s">
        <v>265</v>
      </c>
      <c r="G5" s="115"/>
    </row>
    <row r="6" spans="1:12" ht="7.5" customHeight="1" x14ac:dyDescent="0.15">
      <c r="A6" s="45"/>
      <c r="B6" s="45"/>
    </row>
    <row r="7" spans="1:12" ht="24" customHeight="1" x14ac:dyDescent="0.15">
      <c r="A7" s="121" t="s">
        <v>0</v>
      </c>
      <c r="B7" s="122" t="s">
        <v>132</v>
      </c>
      <c r="C7" s="44" t="s">
        <v>2</v>
      </c>
      <c r="D7" s="44" t="s">
        <v>1</v>
      </c>
      <c r="E7" s="17" t="s">
        <v>53</v>
      </c>
      <c r="F7" s="44" t="s">
        <v>67</v>
      </c>
      <c r="G7" s="17" t="s">
        <v>247</v>
      </c>
    </row>
    <row r="8" spans="1:12" ht="12" customHeight="1" x14ac:dyDescent="0.15">
      <c r="A8" s="121"/>
      <c r="B8" s="122"/>
      <c r="C8" s="114" t="s">
        <v>198</v>
      </c>
      <c r="D8" s="123"/>
      <c r="E8" s="123"/>
      <c r="F8" s="123"/>
      <c r="G8" s="115"/>
    </row>
    <row r="9" spans="1:12" ht="22.5" customHeight="1" x14ac:dyDescent="0.15">
      <c r="A9" s="12">
        <v>1</v>
      </c>
      <c r="B9" s="19" t="e">
        <f>VLOOKUP($F$2,ドロップダウン用データ!$A$3:$C$90,3,0)</f>
        <v>#N/A</v>
      </c>
      <c r="C9" s="14"/>
      <c r="D9" s="14"/>
      <c r="E9" s="14"/>
      <c r="F9" s="14"/>
      <c r="G9" s="28"/>
    </row>
    <row r="10" spans="1:12" ht="22.5" customHeight="1" thickBot="1" x14ac:dyDescent="0.2">
      <c r="A10" s="12">
        <v>2</v>
      </c>
      <c r="B10" s="19" t="e">
        <f>VLOOKUP($F$2,ドロップダウン用データ!$A$3:$C$90,3,0)</f>
        <v>#N/A</v>
      </c>
      <c r="C10" s="14"/>
      <c r="D10" s="14"/>
      <c r="E10" s="14"/>
      <c r="F10" s="14"/>
      <c r="G10" s="28"/>
      <c r="I10" s="32" t="s">
        <v>261</v>
      </c>
      <c r="J10" s="32"/>
      <c r="K10" s="32"/>
      <c r="L10" s="30"/>
    </row>
    <row r="11" spans="1:12" ht="22.5" customHeight="1" x14ac:dyDescent="0.15">
      <c r="A11" s="12">
        <v>3</v>
      </c>
      <c r="B11" s="19" t="e">
        <f>VLOOKUP($F$2,ドロップダウン用データ!$A$3:$C$90,3,0)</f>
        <v>#N/A</v>
      </c>
      <c r="C11" s="14"/>
      <c r="D11" s="14"/>
      <c r="E11" s="14"/>
      <c r="F11" s="14"/>
      <c r="G11" s="28"/>
      <c r="I11" s="34"/>
      <c r="J11" s="35"/>
      <c r="K11" s="36"/>
    </row>
    <row r="12" spans="1:12" ht="22.5" customHeight="1" x14ac:dyDescent="0.15">
      <c r="A12" s="12">
        <v>4</v>
      </c>
      <c r="B12" s="19" t="e">
        <f>VLOOKUP($F$2,ドロップダウン用データ!$A$3:$C$90,3,0)</f>
        <v>#N/A</v>
      </c>
      <c r="C12" s="14"/>
      <c r="D12" s="14"/>
      <c r="E12" s="14"/>
      <c r="F12" s="14"/>
      <c r="G12" s="28"/>
      <c r="I12" s="37"/>
      <c r="J12" s="38"/>
      <c r="K12" s="39"/>
      <c r="L12" s="30"/>
    </row>
    <row r="13" spans="1:12" ht="22.5" customHeight="1" x14ac:dyDescent="0.15">
      <c r="A13" s="12">
        <v>5</v>
      </c>
      <c r="B13" s="19" t="e">
        <f>VLOOKUP($F$2,ドロップダウン用データ!$A$3:$C$90,3,0)</f>
        <v>#N/A</v>
      </c>
      <c r="C13" s="14"/>
      <c r="D13" s="14"/>
      <c r="E13" s="14"/>
      <c r="F13" s="14"/>
      <c r="G13" s="28"/>
      <c r="I13" s="37"/>
      <c r="J13" s="38"/>
      <c r="K13" s="39"/>
    </row>
    <row r="14" spans="1:12" ht="22.5" customHeight="1" x14ac:dyDescent="0.15">
      <c r="A14" s="12">
        <v>6</v>
      </c>
      <c r="B14" s="19" t="e">
        <f>VLOOKUP($F$2,ドロップダウン用データ!$A$3:$C$90,3,0)</f>
        <v>#N/A</v>
      </c>
      <c r="C14" s="14"/>
      <c r="D14" s="14"/>
      <c r="E14" s="14"/>
      <c r="F14" s="14"/>
      <c r="G14" s="28"/>
      <c r="I14" s="37"/>
      <c r="J14" s="38"/>
      <c r="K14" s="39"/>
      <c r="L14" s="30"/>
    </row>
    <row r="15" spans="1:12" ht="22.5" customHeight="1" thickBot="1" x14ac:dyDescent="0.2">
      <c r="A15" s="12">
        <v>7</v>
      </c>
      <c r="B15" s="19" t="e">
        <f>VLOOKUP($F$2,ドロップダウン用データ!$A$3:$C$90,3,0)</f>
        <v>#N/A</v>
      </c>
      <c r="C15" s="14"/>
      <c r="D15" s="14"/>
      <c r="E15" s="14"/>
      <c r="F15" s="14"/>
      <c r="G15" s="28"/>
      <c r="I15" s="40"/>
      <c r="J15" s="41"/>
      <c r="K15" s="42"/>
      <c r="L15" s="30"/>
    </row>
    <row r="16" spans="1:12" ht="22.5" customHeight="1" x14ac:dyDescent="0.15">
      <c r="A16" s="12">
        <v>8</v>
      </c>
      <c r="B16" s="19" t="e">
        <f>VLOOKUP($F$2,ドロップダウン用データ!$A$3:$C$90,3,0)</f>
        <v>#N/A</v>
      </c>
      <c r="C16" s="14"/>
      <c r="D16" s="14"/>
      <c r="E16" s="14"/>
      <c r="F16" s="14"/>
      <c r="G16" s="28"/>
    </row>
    <row r="17" spans="1:14" ht="22.5" customHeight="1" x14ac:dyDescent="0.15">
      <c r="A17" s="12">
        <v>9</v>
      </c>
      <c r="B17" s="19" t="e">
        <f>VLOOKUP($F$2,ドロップダウン用データ!$A$3:$C$90,3,0)</f>
        <v>#N/A</v>
      </c>
      <c r="C17" s="14"/>
      <c r="D17" s="14"/>
      <c r="E17" s="14"/>
      <c r="F17" s="14"/>
      <c r="G17" s="28"/>
      <c r="I17" s="46" t="s">
        <v>264</v>
      </c>
      <c r="J17" s="113"/>
      <c r="K17" s="113"/>
    </row>
    <row r="18" spans="1:14" ht="22.5" customHeight="1" x14ac:dyDescent="0.15">
      <c r="A18" s="12">
        <v>10</v>
      </c>
      <c r="B18" s="19" t="e">
        <f>VLOOKUP($F$2,ドロップダウン用データ!$A$3:$C$90,3,0)</f>
        <v>#N/A</v>
      </c>
      <c r="C18" s="14"/>
      <c r="D18" s="14"/>
      <c r="E18" s="14"/>
      <c r="F18" s="14"/>
      <c r="G18" s="28"/>
      <c r="I18" s="47"/>
      <c r="J18" s="48" t="s">
        <v>256</v>
      </c>
      <c r="K18" s="48" t="s">
        <v>257</v>
      </c>
    </row>
    <row r="19" spans="1:14" ht="22.5" customHeight="1" x14ac:dyDescent="0.15">
      <c r="A19" s="12">
        <v>11</v>
      </c>
      <c r="B19" s="19" t="e">
        <f>VLOOKUP($F$2,ドロップダウン用データ!$A$3:$C$90,3,0)</f>
        <v>#N/A</v>
      </c>
      <c r="C19" s="14"/>
      <c r="D19" s="14"/>
      <c r="E19" s="14"/>
      <c r="F19" s="14"/>
      <c r="G19" s="28"/>
      <c r="I19" s="49" t="s">
        <v>248</v>
      </c>
      <c r="J19" s="50">
        <f>COUNTIFS($F$9:$F$38,"4月",$G$9:$G$38,"１．士業等専門家を紹介")</f>
        <v>0</v>
      </c>
      <c r="K19" s="50">
        <f>COUNTIFS($F$9:$F$38,"5月",$G$9:$G$38,"１．士業等専門家を紹介")</f>
        <v>0</v>
      </c>
    </row>
    <row r="20" spans="1:14" ht="22.5" customHeight="1" x14ac:dyDescent="0.15">
      <c r="A20" s="12">
        <v>12</v>
      </c>
      <c r="B20" s="19" t="e">
        <f>VLOOKUP($F$2,ドロップダウン用データ!$A$3:$C$90,3,0)</f>
        <v>#N/A</v>
      </c>
      <c r="C20" s="14"/>
      <c r="D20" s="14"/>
      <c r="E20" s="14"/>
      <c r="F20" s="14"/>
      <c r="G20" s="28"/>
      <c r="I20" s="51" t="s">
        <v>249</v>
      </c>
      <c r="J20" s="52"/>
      <c r="K20" s="53"/>
    </row>
    <row r="21" spans="1:14" ht="22.5" customHeight="1" x14ac:dyDescent="0.15">
      <c r="A21" s="12">
        <v>13</v>
      </c>
      <c r="B21" s="19" t="e">
        <f>VLOOKUP($F$2,ドロップダウン用データ!$A$3:$C$90,3,0)</f>
        <v>#N/A</v>
      </c>
      <c r="C21" s="14"/>
      <c r="D21" s="14"/>
      <c r="E21" s="14"/>
      <c r="F21" s="14"/>
      <c r="G21" s="28"/>
      <c r="I21" s="49" t="s">
        <v>250</v>
      </c>
      <c r="J21" s="54">
        <f>COUNTIFS($F$9:$F$38,"4月",$G$9:$G$38,"２．他の支援機関、金融機関を紹介")</f>
        <v>0</v>
      </c>
      <c r="K21" s="50">
        <f>COUNTIFS($F$9:$F$38,"5月",$G$9:$G$38,"２．他の支援機関、金融機関を紹介")</f>
        <v>0</v>
      </c>
      <c r="L21" s="32"/>
      <c r="M21" s="33"/>
      <c r="N21" s="33"/>
    </row>
    <row r="22" spans="1:14" ht="22.5" customHeight="1" x14ac:dyDescent="0.15">
      <c r="A22" s="12">
        <v>14</v>
      </c>
      <c r="B22" s="19" t="e">
        <f>VLOOKUP($F$2,ドロップダウン用データ!$A$3:$C$90,3,0)</f>
        <v>#N/A</v>
      </c>
      <c r="C22" s="14"/>
      <c r="D22" s="14"/>
      <c r="E22" s="14"/>
      <c r="F22" s="14"/>
      <c r="G22" s="28"/>
      <c r="I22" s="51" t="s">
        <v>252</v>
      </c>
      <c r="J22" s="53"/>
      <c r="K22" s="53"/>
      <c r="L22" s="43"/>
      <c r="M22" s="43"/>
      <c r="N22" s="43"/>
    </row>
    <row r="23" spans="1:14" ht="22.5" customHeight="1" x14ac:dyDescent="0.15">
      <c r="A23" s="12">
        <v>15</v>
      </c>
      <c r="B23" s="19" t="e">
        <f>VLOOKUP($F$2,ドロップダウン用データ!$A$3:$C$90,3,0)</f>
        <v>#N/A</v>
      </c>
      <c r="C23" s="14"/>
      <c r="D23" s="14"/>
      <c r="E23" s="14"/>
      <c r="F23" s="14"/>
      <c r="G23" s="28"/>
      <c r="I23" s="49" t="s">
        <v>253</v>
      </c>
      <c r="J23" s="50">
        <f>COUNTIFS($F$9:$F$38,"4月",$G$9:$G$38,"３．診断した機関が対応")</f>
        <v>0</v>
      </c>
      <c r="K23" s="50">
        <f>COUNTIFS($F$9:$F$38,"5月",$G$9:$G$38,"３．診断した機関が対応")</f>
        <v>0</v>
      </c>
      <c r="L23" s="43"/>
      <c r="M23" s="43"/>
      <c r="N23" s="43"/>
    </row>
    <row r="24" spans="1:14" ht="22.5" customHeight="1" x14ac:dyDescent="0.15">
      <c r="A24" s="12">
        <v>16</v>
      </c>
      <c r="B24" s="19" t="e">
        <f>VLOOKUP($F$2,ドロップダウン用データ!$A$3:$C$90,3,0)</f>
        <v>#N/A</v>
      </c>
      <c r="C24" s="14"/>
      <c r="D24" s="14"/>
      <c r="E24" s="14"/>
      <c r="F24" s="14"/>
      <c r="G24" s="28"/>
      <c r="I24" s="55"/>
      <c r="J24" s="56"/>
      <c r="K24" s="56"/>
      <c r="L24" s="43"/>
      <c r="M24" s="43"/>
      <c r="N24" s="43"/>
    </row>
    <row r="25" spans="1:14" ht="22.5" customHeight="1" x14ac:dyDescent="0.15">
      <c r="A25" s="12">
        <v>17</v>
      </c>
      <c r="B25" s="19" t="e">
        <f>VLOOKUP($F$2,ドロップダウン用データ!$A$3:$C$90,3,0)</f>
        <v>#N/A</v>
      </c>
      <c r="C25" s="14"/>
      <c r="D25" s="14"/>
      <c r="E25" s="14"/>
      <c r="F25" s="14"/>
      <c r="G25" s="28"/>
      <c r="I25" s="57" t="s">
        <v>251</v>
      </c>
      <c r="J25" s="57">
        <f>COUNTIFS($F$9:$F$38,"4月",$G$9:$G$38,"４．エリアCO（事業承継・引継ぎ支援センター）を紹介")</f>
        <v>0</v>
      </c>
      <c r="K25" s="57">
        <f>COUNTIFS($F$9:$F$38,"5月",$G$9:$G$38,"４．エリアCO（事業承継・引継ぎ支援センター）を紹介")</f>
        <v>0</v>
      </c>
      <c r="L25" s="43"/>
      <c r="M25" s="43"/>
      <c r="N25" s="43"/>
    </row>
    <row r="26" spans="1:14" ht="22.5" customHeight="1" x14ac:dyDescent="0.15">
      <c r="A26" s="12">
        <v>18</v>
      </c>
      <c r="B26" s="19" t="e">
        <f>VLOOKUP($F$2,ドロップダウン用データ!$A$3:$C$90,3,0)</f>
        <v>#N/A</v>
      </c>
      <c r="C26" s="14"/>
      <c r="D26" s="14"/>
      <c r="E26" s="14"/>
      <c r="F26" s="14"/>
      <c r="G26" s="28"/>
      <c r="I26" s="58"/>
      <c r="J26" s="58"/>
      <c r="K26" s="58"/>
      <c r="L26" s="43"/>
      <c r="M26" s="43"/>
      <c r="N26" s="43"/>
    </row>
    <row r="27" spans="1:14" ht="22.5" customHeight="1" x14ac:dyDescent="0.15">
      <c r="A27" s="12">
        <v>19</v>
      </c>
      <c r="B27" s="19" t="e">
        <f>VLOOKUP($F$2,ドロップダウン用データ!$A$3:$C$90,3,0)</f>
        <v>#N/A</v>
      </c>
      <c r="C27" s="14"/>
      <c r="D27" s="14"/>
      <c r="E27" s="14"/>
      <c r="F27" s="14"/>
      <c r="G27" s="28"/>
      <c r="I27" s="57" t="s">
        <v>254</v>
      </c>
      <c r="J27" s="57">
        <f>COUNTIFS($F$9:$F$38,"4月",$G$9:$G$38,"５．支援の必要無し")</f>
        <v>0</v>
      </c>
      <c r="K27" s="57">
        <f>COUNTIFS($F$9:$F$38,"5月",$G$9:$G$38,"５．支援の必要無し")</f>
        <v>0</v>
      </c>
    </row>
    <row r="28" spans="1:14" ht="22.5" customHeight="1" x14ac:dyDescent="0.15">
      <c r="A28" s="12">
        <v>20</v>
      </c>
      <c r="B28" s="19" t="e">
        <f>VLOOKUP($F$2,ドロップダウン用データ!$A$3:$C$90,3,0)</f>
        <v>#N/A</v>
      </c>
      <c r="C28" s="14"/>
      <c r="D28" s="14"/>
      <c r="E28" s="14"/>
      <c r="F28" s="14"/>
      <c r="G28" s="28"/>
      <c r="I28" s="58"/>
      <c r="J28" s="58"/>
      <c r="K28" s="58"/>
    </row>
    <row r="29" spans="1:14" ht="22.5" customHeight="1" x14ac:dyDescent="0.15">
      <c r="A29" s="12">
        <v>21</v>
      </c>
      <c r="B29" s="19" t="e">
        <f>VLOOKUP($F$2,ドロップダウン用データ!$A$3:$C$90,3,0)</f>
        <v>#N/A</v>
      </c>
      <c r="C29" s="14"/>
      <c r="D29" s="14"/>
      <c r="E29" s="14"/>
      <c r="F29" s="14"/>
      <c r="G29" s="28"/>
      <c r="I29" s="31" t="s">
        <v>260</v>
      </c>
      <c r="J29" s="58">
        <f>SUM(J19,J21,J23,J25,J27)</f>
        <v>0</v>
      </c>
      <c r="K29" s="58">
        <f>SUM(K19,K21,K23,K25,K27)</f>
        <v>0</v>
      </c>
    </row>
    <row r="30" spans="1:14" ht="22.5" customHeight="1" x14ac:dyDescent="0.15">
      <c r="A30" s="12">
        <v>22</v>
      </c>
      <c r="B30" s="19" t="e">
        <f>VLOOKUP($F$2,ドロップダウン用データ!$A$3:$C$90,3,0)</f>
        <v>#N/A</v>
      </c>
      <c r="C30" s="14"/>
      <c r="D30" s="14"/>
      <c r="E30" s="14"/>
      <c r="F30" s="14"/>
      <c r="G30" s="28"/>
    </row>
    <row r="31" spans="1:14" ht="22.5" customHeight="1" x14ac:dyDescent="0.15">
      <c r="A31" s="12">
        <v>23</v>
      </c>
      <c r="B31" s="19" t="e">
        <f>VLOOKUP($F$2,ドロップダウン用データ!$A$3:$C$90,3,0)</f>
        <v>#N/A</v>
      </c>
      <c r="C31" s="14"/>
      <c r="D31" s="14"/>
      <c r="E31" s="14"/>
      <c r="F31" s="14"/>
      <c r="G31" s="28"/>
    </row>
    <row r="32" spans="1:14" ht="22.5" customHeight="1" x14ac:dyDescent="0.15">
      <c r="A32" s="12">
        <v>24</v>
      </c>
      <c r="B32" s="19" t="e">
        <f>VLOOKUP($F$2,ドロップダウン用データ!$A$3:$C$90,3,0)</f>
        <v>#N/A</v>
      </c>
      <c r="C32" s="14"/>
      <c r="D32" s="14"/>
      <c r="E32" s="14"/>
      <c r="F32" s="14"/>
      <c r="G32" s="28"/>
    </row>
    <row r="33" spans="1:7" ht="22.5" customHeight="1" x14ac:dyDescent="0.15">
      <c r="A33" s="12">
        <v>25</v>
      </c>
      <c r="B33" s="19" t="e">
        <f>VLOOKUP($F$2,ドロップダウン用データ!$A$3:$C$90,3,0)</f>
        <v>#N/A</v>
      </c>
      <c r="C33" s="14"/>
      <c r="D33" s="14"/>
      <c r="E33" s="14"/>
      <c r="F33" s="14"/>
      <c r="G33" s="28"/>
    </row>
    <row r="34" spans="1:7" ht="22.5" customHeight="1" x14ac:dyDescent="0.15">
      <c r="A34" s="12">
        <v>26</v>
      </c>
      <c r="B34" s="19" t="e">
        <f>VLOOKUP($F$2,ドロップダウン用データ!$A$3:$C$90,3,0)</f>
        <v>#N/A</v>
      </c>
      <c r="C34" s="14"/>
      <c r="D34" s="14"/>
      <c r="E34" s="14"/>
      <c r="F34" s="14"/>
      <c r="G34" s="28"/>
    </row>
    <row r="35" spans="1:7" ht="22.5" customHeight="1" x14ac:dyDescent="0.15">
      <c r="A35" s="12">
        <v>27</v>
      </c>
      <c r="B35" s="19" t="e">
        <f>VLOOKUP($F$2,ドロップダウン用データ!$A$3:$C$90,3,0)</f>
        <v>#N/A</v>
      </c>
      <c r="C35" s="14"/>
      <c r="D35" s="14"/>
      <c r="E35" s="14"/>
      <c r="F35" s="14"/>
      <c r="G35" s="28"/>
    </row>
    <row r="36" spans="1:7" ht="22.5" customHeight="1" x14ac:dyDescent="0.15">
      <c r="A36" s="12">
        <v>28</v>
      </c>
      <c r="B36" s="19" t="e">
        <f>VLOOKUP($F$2,ドロップダウン用データ!$A$3:$C$90,3,0)</f>
        <v>#N/A</v>
      </c>
      <c r="C36" s="14"/>
      <c r="D36" s="14"/>
      <c r="E36" s="14"/>
      <c r="F36" s="14"/>
      <c r="G36" s="28"/>
    </row>
    <row r="37" spans="1:7" ht="22.5" customHeight="1" x14ac:dyDescent="0.15">
      <c r="A37" s="12">
        <v>29</v>
      </c>
      <c r="B37" s="19" t="e">
        <f>VLOOKUP($F$2,ドロップダウン用データ!$A$3:$C$90,3,0)</f>
        <v>#N/A</v>
      </c>
      <c r="C37" s="14"/>
      <c r="D37" s="14"/>
      <c r="E37" s="14"/>
      <c r="F37" s="14"/>
      <c r="G37" s="28"/>
    </row>
    <row r="38" spans="1:7" ht="22.5" customHeight="1" x14ac:dyDescent="0.15">
      <c r="A38" s="12">
        <v>30</v>
      </c>
      <c r="B38" s="19" t="e">
        <f>VLOOKUP($F$2,ドロップダウン用データ!$A$3:$C$90,3,0)</f>
        <v>#N/A</v>
      </c>
      <c r="C38" s="14"/>
      <c r="D38" s="14"/>
      <c r="E38" s="14"/>
      <c r="F38" s="14"/>
      <c r="G38" s="28"/>
    </row>
    <row r="39" spans="1:7" x14ac:dyDescent="0.15">
      <c r="A39" s="12"/>
      <c r="B39" s="17"/>
      <c r="C39" s="14"/>
      <c r="D39" s="14"/>
      <c r="E39" s="14"/>
      <c r="F39" s="14"/>
      <c r="G39" s="28"/>
    </row>
    <row r="40" spans="1:7" ht="19.7" customHeight="1" x14ac:dyDescent="0.15">
      <c r="A40" s="114" t="s">
        <v>52</v>
      </c>
      <c r="B40" s="115"/>
      <c r="C40" s="44">
        <f>COUNTA(C9:C38)</f>
        <v>0</v>
      </c>
      <c r="D40" s="44"/>
      <c r="E40" s="44"/>
      <c r="F40" s="44"/>
      <c r="G40" s="44"/>
    </row>
    <row r="43" spans="1:7" ht="12" customHeight="1" x14ac:dyDescent="0.15">
      <c r="A43" s="13"/>
    </row>
    <row r="44" spans="1:7" ht="12" customHeight="1" x14ac:dyDescent="0.15">
      <c r="A44" s="13"/>
    </row>
    <row r="88" spans="1:4" ht="12" customHeight="1" x14ac:dyDescent="0.15">
      <c r="A88" s="13"/>
      <c r="B88" s="13"/>
      <c r="C88" s="13"/>
      <c r="D88" s="1"/>
    </row>
    <row r="89" spans="1:4" ht="12" customHeight="1" x14ac:dyDescent="0.15">
      <c r="A89" s="13"/>
      <c r="B89" s="13"/>
      <c r="C89" s="13"/>
      <c r="D89" s="1"/>
    </row>
    <row r="90" spans="1:4" ht="12" customHeight="1" x14ac:dyDescent="0.15">
      <c r="A90" s="13"/>
      <c r="B90" s="13"/>
      <c r="C90" s="13"/>
      <c r="D90" s="1"/>
    </row>
    <row r="91" spans="1:4" ht="12" customHeight="1" x14ac:dyDescent="0.15">
      <c r="A91" s="13"/>
      <c r="B91" s="13"/>
      <c r="C91" s="13"/>
      <c r="D91" s="1"/>
    </row>
    <row r="92" spans="1:4" ht="12" customHeight="1" x14ac:dyDescent="0.15">
      <c r="A92" s="13"/>
      <c r="B92" s="13"/>
      <c r="C92" s="13"/>
      <c r="D92" s="1"/>
    </row>
    <row r="93" spans="1:4" ht="12" customHeight="1" x14ac:dyDescent="0.15">
      <c r="A93" s="13"/>
      <c r="B93" s="13"/>
      <c r="C93" s="13"/>
      <c r="D93" s="1"/>
    </row>
    <row r="94" spans="1:4" ht="12" customHeight="1" x14ac:dyDescent="0.15">
      <c r="A94" s="13"/>
      <c r="B94" s="13"/>
      <c r="C94" s="13"/>
      <c r="D94" s="1"/>
    </row>
    <row r="95" spans="1:4" ht="12" customHeight="1" x14ac:dyDescent="0.15">
      <c r="A95" s="13"/>
      <c r="B95" s="13"/>
      <c r="C95" s="13"/>
      <c r="D95" s="1"/>
    </row>
  </sheetData>
  <mergeCells count="9">
    <mergeCell ref="J17:K17"/>
    <mergeCell ref="A40:B40"/>
    <mergeCell ref="F2:G2"/>
    <mergeCell ref="A4:D4"/>
    <mergeCell ref="A5:D5"/>
    <mergeCell ref="F5:G5"/>
    <mergeCell ref="A7:A8"/>
    <mergeCell ref="B7:B8"/>
    <mergeCell ref="C8:G8"/>
  </mergeCells>
  <phoneticPr fontId="29"/>
  <dataValidations count="3">
    <dataValidation type="list" allowBlank="1" showInputMessage="1" showErrorMessage="1" sqref="F9:F39" xr:uid="{EFB206C1-3EB6-4A4E-975F-677B400041FD}">
      <formula1>診断実施年月</formula1>
    </dataValidation>
    <dataValidation type="list" allowBlank="1" showInputMessage="1" showErrorMessage="1" sqref="E9:E39" xr:uid="{9DE5A6AD-8C9F-49DA-ACC4-5022BCC24FF7}">
      <formula1>経営者年齢区分</formula1>
    </dataValidation>
    <dataValidation type="list" allowBlank="1" showInputMessage="1" showErrorMessage="1" sqref="C39" xr:uid="{6678E58A-F840-4422-A52A-F2A193ECC070}">
      <formula1>所在地</formula1>
    </dataValidation>
  </dataValidations>
  <pageMargins left="0.70866141732283472" right="0.51181102362204722" top="0.74803149606299213" bottom="0.74803149606299213" header="0.31496062992125984" footer="0.31496062992125984"/>
  <pageSetup paperSize="9" scale="82" orientation="portrait" r:id="rId1"/>
  <rowBreaks count="2" manualBreakCount="2">
    <brk id="42" max="16383" man="1"/>
    <brk id="9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A475370-70DC-45B9-8D90-003D93AA9551}">
          <x14:formula1>
            <xm:f>ドロップダウン用データ!$E$3:$E$45</xm:f>
          </x14:formula1>
          <xm:sqref>C9:C38</xm:sqref>
        </x14:dataValidation>
        <x14:dataValidation type="list" allowBlank="1" showInputMessage="1" showErrorMessage="1" xr:uid="{C407FCA7-BEB8-4B1B-ABC4-2FF4859F625B}">
          <x14:formula1>
            <xm:f>ドロップダウン用データ!$A$3:$A$132</xm:f>
          </x14:formula1>
          <xm:sqref>F2</xm:sqref>
        </x14:dataValidation>
        <x14:dataValidation type="list" allowBlank="1" showInputMessage="1" showErrorMessage="1" xr:uid="{3B203DD0-302F-4B4C-92BC-440ADAC9A70B}">
          <x14:formula1>
            <xm:f>ドロップダウン用データ!$N$3:$N$7</xm:f>
          </x14:formula1>
          <xm:sqref>G9:G39</xm:sqref>
        </x14:dataValidation>
        <x14:dataValidation type="list" allowBlank="1" showInputMessage="1" showErrorMessage="1" xr:uid="{6B8EE18B-9070-49F3-BC0F-9E91C9B6AA2D}">
          <x14:formula1>
            <xm:f>ドロップダウン用データ!$H$3:$H$13</xm:f>
          </x14:formula1>
          <xm:sqref>D9:D38</xm:sqref>
        </x14:dataValidation>
        <x14:dataValidation type="list" allowBlank="1" showInputMessage="1" showErrorMessage="1" xr:uid="{FBE1E20B-CDB8-45AC-8582-239DAF790B27}">
          <x14:formula1>
            <xm:f>ドロップダウン用データ!$H$3:$H$12</xm:f>
          </x14:formula1>
          <xm:sqref>D39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5819-77F5-46D1-A7F9-4DAD11C46F3D}">
  <sheetPr>
    <tabColor theme="4" tint="0.39997558519241921"/>
  </sheetPr>
  <dimension ref="A1:O19"/>
  <sheetViews>
    <sheetView workbookViewId="0"/>
  </sheetViews>
  <sheetFormatPr defaultRowHeight="13.5" x14ac:dyDescent="0.15"/>
  <cols>
    <col min="1" max="2" width="9" style="62"/>
    <col min="3" max="3" width="37.5" style="62" customWidth="1"/>
    <col min="4" max="4" width="11.625" style="62" bestFit="1" customWidth="1"/>
    <col min="5" max="16384" width="9" style="62"/>
  </cols>
  <sheetData>
    <row r="1" spans="1:15" ht="18.75" x14ac:dyDescent="0.2">
      <c r="A1" s="112" t="s">
        <v>303</v>
      </c>
      <c r="C1" s="59" t="s">
        <v>281</v>
      </c>
      <c r="D1" s="60" t="str">
        <f>IF('診断件数4月~5月'!$F$2&lt;&gt;"",'診断件数4月~5月'!$F$2,C1)</f>
        <v>構成機関名</v>
      </c>
      <c r="E1" s="61"/>
      <c r="F1" s="61"/>
      <c r="G1" s="61"/>
      <c r="H1" s="61"/>
      <c r="I1" s="61"/>
    </row>
    <row r="2" spans="1:15" ht="14.25" thickBot="1" x14ac:dyDescent="0.2">
      <c r="D2" s="63"/>
    </row>
    <row r="3" spans="1:15" ht="14.25" thickBot="1" x14ac:dyDescent="0.2">
      <c r="C3" s="64"/>
      <c r="D3" s="65" t="s">
        <v>282</v>
      </c>
      <c r="E3" s="66" t="s">
        <v>283</v>
      </c>
      <c r="F3" s="66" t="s">
        <v>284</v>
      </c>
      <c r="G3" s="66" t="s">
        <v>285</v>
      </c>
      <c r="H3" s="66" t="s">
        <v>286</v>
      </c>
      <c r="I3" s="66" t="s">
        <v>287</v>
      </c>
      <c r="J3" s="66" t="s">
        <v>288</v>
      </c>
      <c r="K3" s="66" t="s">
        <v>289</v>
      </c>
      <c r="L3" s="66" t="s">
        <v>290</v>
      </c>
      <c r="M3" s="66" t="s">
        <v>291</v>
      </c>
      <c r="N3" s="66" t="s">
        <v>292</v>
      </c>
      <c r="O3" s="67" t="s">
        <v>293</v>
      </c>
    </row>
    <row r="4" spans="1:15" ht="16.5" thickTop="1" x14ac:dyDescent="0.15">
      <c r="C4" s="68" t="s">
        <v>294</v>
      </c>
      <c r="D4" s="69">
        <f>'診断件数4月~5月'!$J19</f>
        <v>0</v>
      </c>
      <c r="E4" s="69">
        <f>'診断件数4月~5月'!$K19</f>
        <v>0</v>
      </c>
      <c r="F4" s="69">
        <f>'診断件数6月~7月'!$J19</f>
        <v>0</v>
      </c>
      <c r="G4" s="69">
        <f>'診断件数6月~7月'!$K19</f>
        <v>0</v>
      </c>
      <c r="H4" s="69">
        <f>'診断件数  8月~9月'!$J19</f>
        <v>0</v>
      </c>
      <c r="I4" s="69">
        <f>'診断件数  8月~9月'!$K19</f>
        <v>0</v>
      </c>
      <c r="J4" s="69">
        <f>'診断件数 10月~11月'!$J19</f>
        <v>0</v>
      </c>
      <c r="K4" s="69">
        <f>'診断件数 10月~11月'!$K19</f>
        <v>0</v>
      </c>
      <c r="L4" s="69">
        <f>'診断件数12月~1月'!$J19</f>
        <v>0</v>
      </c>
      <c r="M4" s="69">
        <f>'診断件数12月~1月'!$K19</f>
        <v>0</v>
      </c>
      <c r="N4" s="69">
        <f>'診断件数2月~3月'!$J19</f>
        <v>0</v>
      </c>
      <c r="O4" s="70">
        <f>'診断件数2月~3月'!$K19</f>
        <v>0</v>
      </c>
    </row>
    <row r="5" spans="1:15" ht="15.75" x14ac:dyDescent="0.15">
      <c r="C5" s="71" t="s">
        <v>295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3"/>
    </row>
    <row r="6" spans="1:15" ht="15.75" x14ac:dyDescent="0.15">
      <c r="C6" s="68" t="s">
        <v>296</v>
      </c>
      <c r="D6" s="74">
        <f>'診断件数4月~5月'!$J21</f>
        <v>0</v>
      </c>
      <c r="E6" s="74">
        <f>'診断件数4月~5月'!$K21</f>
        <v>0</v>
      </c>
      <c r="F6" s="74">
        <f>'診断件数6月~7月'!$J21</f>
        <v>0</v>
      </c>
      <c r="G6" s="74">
        <f>'診断件数6月~7月'!$K21</f>
        <v>0</v>
      </c>
      <c r="H6" s="74">
        <f>'診断件数  8月~9月'!$J21</f>
        <v>0</v>
      </c>
      <c r="I6" s="74">
        <f>'診断件数  8月~9月'!$K21</f>
        <v>0</v>
      </c>
      <c r="J6" s="74">
        <f>'診断件数 10月~11月'!$J21</f>
        <v>0</v>
      </c>
      <c r="K6" s="74">
        <f>'診断件数 10月~11月'!$K21</f>
        <v>0</v>
      </c>
      <c r="L6" s="74">
        <f>'診断件数12月~1月'!$J21</f>
        <v>0</v>
      </c>
      <c r="M6" s="74">
        <f>'診断件数12月~1月'!$K21</f>
        <v>0</v>
      </c>
      <c r="N6" s="74">
        <f>'診断件数2月~3月'!$J21</f>
        <v>0</v>
      </c>
      <c r="O6" s="75">
        <f>'診断件数2月~3月'!$K21</f>
        <v>0</v>
      </c>
    </row>
    <row r="7" spans="1:15" ht="31.5" x14ac:dyDescent="0.15">
      <c r="C7" s="76" t="s">
        <v>297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3"/>
    </row>
    <row r="8" spans="1:15" ht="15.75" x14ac:dyDescent="0.15">
      <c r="C8" s="68" t="s">
        <v>298</v>
      </c>
      <c r="D8" s="74">
        <f>'診断件数4月~5月'!$J23</f>
        <v>0</v>
      </c>
      <c r="E8" s="74">
        <f>'診断件数4月~5月'!$K23</f>
        <v>0</v>
      </c>
      <c r="F8" s="74">
        <f>'診断件数6月~7月'!$J23</f>
        <v>0</v>
      </c>
      <c r="G8" s="69">
        <f>'診断件数6月~7月'!$K23</f>
        <v>0</v>
      </c>
      <c r="H8" s="74">
        <f>'診断件数  8月~9月'!$J23</f>
        <v>0</v>
      </c>
      <c r="I8" s="74">
        <f>'診断件数  8月~9月'!$K23</f>
        <v>0</v>
      </c>
      <c r="J8" s="74">
        <f>'診断件数 10月~11月'!$J23</f>
        <v>0</v>
      </c>
      <c r="K8" s="69">
        <f>'診断件数 10月~11月'!$K23</f>
        <v>0</v>
      </c>
      <c r="L8" s="74">
        <f>'診断件数12月~1月'!$J23</f>
        <v>0</v>
      </c>
      <c r="M8" s="69">
        <f>'診断件数12月~1月'!$K23</f>
        <v>0</v>
      </c>
      <c r="N8" s="74">
        <f>'診断件数2月~3月'!$J23</f>
        <v>0</v>
      </c>
      <c r="O8" s="75">
        <f>'診断件数2月~3月'!$K23</f>
        <v>0</v>
      </c>
    </row>
    <row r="9" spans="1:15" ht="15.75" x14ac:dyDescent="0.15">
      <c r="C9" s="77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3"/>
    </row>
    <row r="10" spans="1:15" ht="15.75" x14ac:dyDescent="0.15">
      <c r="C10" s="68" t="s">
        <v>299</v>
      </c>
      <c r="D10" s="74">
        <f>'診断件数4月~5月'!$J25</f>
        <v>0</v>
      </c>
      <c r="E10" s="74">
        <f>'診断件数4月~5月'!$K25</f>
        <v>0</v>
      </c>
      <c r="F10" s="74">
        <f>'診断件数6月~7月'!$J25</f>
        <v>0</v>
      </c>
      <c r="G10" s="74">
        <f>'診断件数6月~7月'!$K25</f>
        <v>0</v>
      </c>
      <c r="H10" s="74">
        <f>'診断件数  8月~9月'!$J25</f>
        <v>0</v>
      </c>
      <c r="I10" s="74">
        <f>'診断件数  8月~9月'!$K25</f>
        <v>0</v>
      </c>
      <c r="J10" s="74">
        <f>'診断件数 10月~11月'!$J25</f>
        <v>0</v>
      </c>
      <c r="K10" s="74">
        <f>'診断件数 10月~11月'!$K25</f>
        <v>0</v>
      </c>
      <c r="L10" s="74">
        <f>'診断件数12月~1月'!$J25</f>
        <v>0</v>
      </c>
      <c r="M10" s="74">
        <f>'診断件数12月~1月'!$K25</f>
        <v>0</v>
      </c>
      <c r="N10" s="74">
        <f>'診断件数2月~3月'!$J25</f>
        <v>0</v>
      </c>
      <c r="O10" s="75">
        <f>'診断件数2月~3月'!$K25</f>
        <v>0</v>
      </c>
    </row>
    <row r="11" spans="1:15" ht="15.75" x14ac:dyDescent="0.15">
      <c r="C11" s="78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3"/>
    </row>
    <row r="12" spans="1:15" ht="15.75" x14ac:dyDescent="0.15">
      <c r="C12" s="68" t="s">
        <v>300</v>
      </c>
      <c r="D12" s="74">
        <f>'診断件数4月~5月'!$J27</f>
        <v>0</v>
      </c>
      <c r="E12" s="74">
        <f>'診断件数4月~5月'!$K27</f>
        <v>0</v>
      </c>
      <c r="F12" s="74">
        <f>'診断件数6月~7月'!$J27</f>
        <v>0</v>
      </c>
      <c r="G12" s="69">
        <f>'診断件数6月~7月'!$K27</f>
        <v>0</v>
      </c>
      <c r="H12" s="74">
        <f>'診断件数  8月~9月'!$J27</f>
        <v>0</v>
      </c>
      <c r="I12" s="74">
        <f>'診断件数  8月~9月'!$K27</f>
        <v>0</v>
      </c>
      <c r="J12" s="74">
        <f>'診断件数 10月~11月'!$J27</f>
        <v>0</v>
      </c>
      <c r="K12" s="69">
        <f>'診断件数 10月~11月'!$K27</f>
        <v>0</v>
      </c>
      <c r="L12" s="74">
        <f>'診断件数12月~1月'!$J27</f>
        <v>0</v>
      </c>
      <c r="M12" s="69">
        <f>'診断件数12月~1月'!$K27</f>
        <v>0</v>
      </c>
      <c r="N12" s="74">
        <f>'診断件数2月~3月'!$J27</f>
        <v>0</v>
      </c>
      <c r="O12" s="75">
        <f>'診断件数2月~3月'!$K27</f>
        <v>0</v>
      </c>
    </row>
    <row r="13" spans="1:15" x14ac:dyDescent="0.15">
      <c r="C13" s="79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3"/>
    </row>
    <row r="14" spans="1:15" ht="15.75" x14ac:dyDescent="0.15">
      <c r="C14" s="68" t="s">
        <v>301</v>
      </c>
      <c r="D14" s="74">
        <f>'診断件数4月~5月'!$J29</f>
        <v>0</v>
      </c>
      <c r="E14" s="74">
        <f>'診断件数4月~5月'!$K29</f>
        <v>0</v>
      </c>
      <c r="F14" s="74">
        <f>'診断件数6月~7月'!$J29</f>
        <v>0</v>
      </c>
      <c r="G14" s="74">
        <f>'診断件数6月~7月'!$K29</f>
        <v>0</v>
      </c>
      <c r="H14" s="74">
        <f>'診断件数  8月~9月'!$J29</f>
        <v>0</v>
      </c>
      <c r="I14" s="74">
        <f>'診断件数  8月~9月'!$K29</f>
        <v>0</v>
      </c>
      <c r="J14" s="74">
        <f>'診断件数 10月~11月'!$J29</f>
        <v>0</v>
      </c>
      <c r="K14" s="74">
        <f>'診断件数 10月~11月'!$K29</f>
        <v>0</v>
      </c>
      <c r="L14" s="74">
        <f>'診断件数12月~1月'!$J29</f>
        <v>0</v>
      </c>
      <c r="M14" s="74">
        <f>'診断件数12月~1月'!$K29</f>
        <v>0</v>
      </c>
      <c r="N14" s="74">
        <f>'診断件数2月~3月'!$J29</f>
        <v>0</v>
      </c>
      <c r="O14" s="75">
        <f>'診断件数2月~3月'!$K29</f>
        <v>0</v>
      </c>
    </row>
    <row r="15" spans="1:15" x14ac:dyDescent="0.15">
      <c r="C15" s="79"/>
      <c r="D15" s="72"/>
      <c r="E15" s="80"/>
      <c r="F15" s="80"/>
      <c r="G15" s="72"/>
      <c r="H15" s="80"/>
      <c r="I15" s="80"/>
      <c r="J15" s="80"/>
      <c r="K15" s="72"/>
      <c r="L15" s="80"/>
      <c r="M15" s="72"/>
      <c r="N15" s="80"/>
      <c r="O15" s="81"/>
    </row>
    <row r="16" spans="1:15" x14ac:dyDescent="0.15">
      <c r="C16" s="124" t="s">
        <v>302</v>
      </c>
      <c r="D16" s="126" t="str">
        <f>IF('診断件数4月~5月'!$I11&lt;&gt;"",'診断件数4月~5月'!I$11,"")</f>
        <v/>
      </c>
      <c r="E16" s="127"/>
      <c r="F16" s="126" t="str">
        <f>IF('診断件数6月~7月'!I$11&lt;&gt;"",'診断件数6月~7月'!I$11,"")</f>
        <v/>
      </c>
      <c r="G16" s="127"/>
      <c r="H16" s="132" t="str">
        <f>IF('診断件数  8月~9月'!I$11&lt;&gt;"",'診断件数  8月~9月'!I$11,"")</f>
        <v/>
      </c>
      <c r="I16" s="127"/>
      <c r="J16" s="126" t="str">
        <f>IF('診断件数 10月~11月'!I$11&lt;&gt;"",'診断件数 10月~11月'!I$11,"")</f>
        <v/>
      </c>
      <c r="K16" s="127"/>
      <c r="L16" s="126" t="str">
        <f>IF('診断件数12月~1月'!I$11&lt;&gt;"",'診断件数12月~1月'!I$11,"")</f>
        <v/>
      </c>
      <c r="M16" s="127"/>
      <c r="N16" s="126" t="str">
        <f>IF('診断件数2月~3月'!$I11&lt;&gt;"",'診断件数2月~3月'!$I11,"")</f>
        <v/>
      </c>
      <c r="O16" s="133"/>
    </row>
    <row r="17" spans="3:15" x14ac:dyDescent="0.15">
      <c r="C17" s="124"/>
      <c r="D17" s="128"/>
      <c r="E17" s="129"/>
      <c r="F17" s="128"/>
      <c r="G17" s="129"/>
      <c r="H17" s="128"/>
      <c r="I17" s="129"/>
      <c r="J17" s="128"/>
      <c r="K17" s="129"/>
      <c r="L17" s="128"/>
      <c r="M17" s="129"/>
      <c r="N17" s="128"/>
      <c r="O17" s="134"/>
    </row>
    <row r="18" spans="3:15" x14ac:dyDescent="0.15">
      <c r="C18" s="124"/>
      <c r="D18" s="128"/>
      <c r="E18" s="129"/>
      <c r="F18" s="128"/>
      <c r="G18" s="129"/>
      <c r="H18" s="128"/>
      <c r="I18" s="129"/>
      <c r="J18" s="128"/>
      <c r="K18" s="129"/>
      <c r="L18" s="128"/>
      <c r="M18" s="129"/>
      <c r="N18" s="128"/>
      <c r="O18" s="134"/>
    </row>
    <row r="19" spans="3:15" ht="14.25" thickBot="1" x14ac:dyDescent="0.2">
      <c r="C19" s="125"/>
      <c r="D19" s="130"/>
      <c r="E19" s="131"/>
      <c r="F19" s="130"/>
      <c r="G19" s="131"/>
      <c r="H19" s="130"/>
      <c r="I19" s="131"/>
      <c r="J19" s="130"/>
      <c r="K19" s="131"/>
      <c r="L19" s="130"/>
      <c r="M19" s="131"/>
      <c r="N19" s="130"/>
      <c r="O19" s="135"/>
    </row>
  </sheetData>
  <mergeCells count="7">
    <mergeCell ref="C16:C19"/>
    <mergeCell ref="D16:E19"/>
    <mergeCell ref="F16:G19"/>
    <mergeCell ref="H16:I19"/>
    <mergeCell ref="N16:O19"/>
    <mergeCell ref="L16:M19"/>
    <mergeCell ref="J16:K19"/>
  </mergeCells>
  <phoneticPr fontId="2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32"/>
  <sheetViews>
    <sheetView workbookViewId="0">
      <selection activeCell="L13" sqref="L13"/>
    </sheetView>
  </sheetViews>
  <sheetFormatPr defaultRowHeight="13.5" x14ac:dyDescent="0.15"/>
  <cols>
    <col min="1" max="1" width="17.5" style="16" customWidth="1"/>
    <col min="3" max="3" width="21.75" customWidth="1"/>
    <col min="5" max="5" width="14.625" customWidth="1"/>
    <col min="6" max="6" width="6.625" customWidth="1"/>
    <col min="7" max="7" width="3.875" customWidth="1"/>
    <col min="8" max="8" width="30.625" customWidth="1"/>
    <col min="9" max="9" width="4.5" customWidth="1"/>
    <col min="10" max="10" width="14.5" customWidth="1"/>
    <col min="11" max="11" width="3.25" customWidth="1"/>
    <col min="12" max="12" width="12.625" customWidth="1"/>
    <col min="14" max="14" width="46.375" bestFit="1" customWidth="1"/>
  </cols>
  <sheetData>
    <row r="2" spans="1:14" x14ac:dyDescent="0.15">
      <c r="A2" s="18" t="s">
        <v>79</v>
      </c>
      <c r="B2" s="3" t="s">
        <v>80</v>
      </c>
      <c r="C2" s="3" t="s">
        <v>81</v>
      </c>
      <c r="E2" s="3" t="s">
        <v>2</v>
      </c>
      <c r="G2" s="3"/>
      <c r="H2" s="15" t="s">
        <v>1</v>
      </c>
      <c r="J2" s="3" t="s">
        <v>45</v>
      </c>
      <c r="L2" s="3" t="s">
        <v>46</v>
      </c>
      <c r="N2" s="3" t="s">
        <v>246</v>
      </c>
    </row>
    <row r="3" spans="1:14" x14ac:dyDescent="0.15">
      <c r="A3" s="18" t="s">
        <v>78</v>
      </c>
      <c r="B3" s="3">
        <v>100</v>
      </c>
      <c r="C3" s="18" t="s">
        <v>102</v>
      </c>
      <c r="E3" s="4" t="s">
        <v>3</v>
      </c>
      <c r="F3" s="2"/>
      <c r="G3" s="3">
        <v>1</v>
      </c>
      <c r="H3" s="15" t="s">
        <v>68</v>
      </c>
      <c r="J3" s="3" t="s">
        <v>47</v>
      </c>
      <c r="L3" s="9" t="s">
        <v>54</v>
      </c>
      <c r="N3" s="29" t="s">
        <v>258</v>
      </c>
    </row>
    <row r="4" spans="1:14" ht="27" x14ac:dyDescent="0.15">
      <c r="A4" s="18" t="s">
        <v>82</v>
      </c>
      <c r="B4" s="3">
        <v>101</v>
      </c>
      <c r="C4" s="18" t="s">
        <v>103</v>
      </c>
      <c r="E4" s="4" t="s">
        <v>4</v>
      </c>
      <c r="F4" s="2"/>
      <c r="G4" s="3">
        <v>2</v>
      </c>
      <c r="H4" s="15" t="s">
        <v>69</v>
      </c>
      <c r="J4" s="3" t="s">
        <v>48</v>
      </c>
      <c r="L4" s="9" t="s">
        <v>55</v>
      </c>
      <c r="N4" s="29" t="s">
        <v>255</v>
      </c>
    </row>
    <row r="5" spans="1:14" x14ac:dyDescent="0.15">
      <c r="A5" s="18" t="s">
        <v>83</v>
      </c>
      <c r="B5" s="3">
        <v>120</v>
      </c>
      <c r="C5" s="18" t="s">
        <v>104</v>
      </c>
      <c r="E5" s="4" t="s">
        <v>5</v>
      </c>
      <c r="F5" s="2"/>
      <c r="G5" s="3">
        <v>3</v>
      </c>
      <c r="H5" s="15" t="s">
        <v>70</v>
      </c>
      <c r="J5" s="3" t="s">
        <v>49</v>
      </c>
      <c r="L5" s="9" t="s">
        <v>56</v>
      </c>
      <c r="N5" s="3" t="s">
        <v>253</v>
      </c>
    </row>
    <row r="6" spans="1:14" ht="40.5" x14ac:dyDescent="0.15">
      <c r="A6" s="18" t="s">
        <v>133</v>
      </c>
      <c r="B6" s="3">
        <v>121</v>
      </c>
      <c r="C6" s="18" t="s">
        <v>106</v>
      </c>
      <c r="E6" s="4" t="s">
        <v>6</v>
      </c>
      <c r="F6" s="2"/>
      <c r="G6" s="3">
        <v>4</v>
      </c>
      <c r="H6" s="15" t="s">
        <v>71</v>
      </c>
      <c r="J6" s="3" t="s">
        <v>50</v>
      </c>
      <c r="L6" s="9" t="s">
        <v>57</v>
      </c>
      <c r="N6" s="3" t="s">
        <v>259</v>
      </c>
    </row>
    <row r="7" spans="1:14" ht="27" x14ac:dyDescent="0.15">
      <c r="A7" s="18" t="s">
        <v>84</v>
      </c>
      <c r="B7" s="3">
        <v>140</v>
      </c>
      <c r="C7" s="18" t="s">
        <v>105</v>
      </c>
      <c r="E7" s="4" t="s">
        <v>7</v>
      </c>
      <c r="F7" s="2"/>
      <c r="G7" s="3">
        <v>5</v>
      </c>
      <c r="H7" s="15" t="s">
        <v>72</v>
      </c>
      <c r="J7" s="3" t="s">
        <v>51</v>
      </c>
      <c r="L7" s="9" t="s">
        <v>58</v>
      </c>
      <c r="N7" s="3" t="s">
        <v>254</v>
      </c>
    </row>
    <row r="8" spans="1:14" ht="40.5" x14ac:dyDescent="0.15">
      <c r="A8" s="18" t="s">
        <v>244</v>
      </c>
      <c r="B8" s="3">
        <v>160</v>
      </c>
      <c r="C8" s="18" t="s">
        <v>245</v>
      </c>
      <c r="E8" s="4" t="s">
        <v>8</v>
      </c>
      <c r="F8" s="2"/>
      <c r="G8" s="3">
        <v>6</v>
      </c>
      <c r="H8" s="15" t="s">
        <v>73</v>
      </c>
      <c r="J8" s="3" t="s">
        <v>66</v>
      </c>
      <c r="L8" s="9" t="s">
        <v>59</v>
      </c>
    </row>
    <row r="9" spans="1:14" ht="27" x14ac:dyDescent="0.15">
      <c r="A9" s="18" t="s">
        <v>263</v>
      </c>
      <c r="B9" s="3">
        <v>161</v>
      </c>
      <c r="C9" s="18" t="s">
        <v>262</v>
      </c>
      <c r="E9" s="7" t="s">
        <v>9</v>
      </c>
      <c r="F9" s="8"/>
      <c r="G9" s="3">
        <v>7</v>
      </c>
      <c r="H9" s="15" t="s">
        <v>74</v>
      </c>
      <c r="L9" s="9" t="s">
        <v>60</v>
      </c>
    </row>
    <row r="10" spans="1:14" ht="27" x14ac:dyDescent="0.15">
      <c r="A10" s="18" t="s">
        <v>134</v>
      </c>
      <c r="B10" s="3">
        <v>180</v>
      </c>
      <c r="C10" s="18" t="s">
        <v>135</v>
      </c>
      <c r="E10" s="4" t="s">
        <v>10</v>
      </c>
      <c r="F10" s="2"/>
      <c r="G10" s="3">
        <v>8</v>
      </c>
      <c r="H10" s="15" t="s">
        <v>75</v>
      </c>
      <c r="L10" s="9" t="s">
        <v>61</v>
      </c>
    </row>
    <row r="11" spans="1:14" x14ac:dyDescent="0.15">
      <c r="A11" s="18" t="s">
        <v>85</v>
      </c>
      <c r="B11" s="3">
        <v>181</v>
      </c>
      <c r="C11" s="18" t="s">
        <v>107</v>
      </c>
      <c r="E11" s="4" t="s">
        <v>11</v>
      </c>
      <c r="F11" s="2"/>
      <c r="G11" s="3">
        <v>9</v>
      </c>
      <c r="H11" s="15" t="s">
        <v>76</v>
      </c>
      <c r="L11" s="9" t="s">
        <v>62</v>
      </c>
    </row>
    <row r="12" spans="1:14" ht="27" x14ac:dyDescent="0.15">
      <c r="A12" s="18" t="s">
        <v>86</v>
      </c>
      <c r="B12" s="3">
        <v>200</v>
      </c>
      <c r="C12" s="18" t="s">
        <v>108</v>
      </c>
      <c r="E12" s="4" t="s">
        <v>12</v>
      </c>
      <c r="F12" s="2"/>
      <c r="G12" s="3">
        <v>10</v>
      </c>
      <c r="H12" s="15" t="s">
        <v>77</v>
      </c>
      <c r="L12" s="9" t="s">
        <v>63</v>
      </c>
    </row>
    <row r="13" spans="1:14" x14ac:dyDescent="0.15">
      <c r="A13" s="18" t="str">
        <f>(B13&amp;""&amp;C13&amp;"")</f>
        <v>201岐南町商工会</v>
      </c>
      <c r="B13" s="3">
        <v>201</v>
      </c>
      <c r="C13" s="18" t="s">
        <v>139</v>
      </c>
      <c r="E13" s="4" t="s">
        <v>13</v>
      </c>
      <c r="F13" s="2"/>
      <c r="G13" s="3"/>
      <c r="H13" s="24" t="s">
        <v>243</v>
      </c>
      <c r="L13" s="9" t="s">
        <v>64</v>
      </c>
    </row>
    <row r="14" spans="1:14" x14ac:dyDescent="0.15">
      <c r="A14" s="18" t="str">
        <f t="shared" ref="A14:A42" si="0">(B14&amp;""&amp;C14&amp;"")</f>
        <v>202笠松町商工会</v>
      </c>
      <c r="B14" s="3">
        <f>1+B13</f>
        <v>202</v>
      </c>
      <c r="C14" s="18" t="s">
        <v>140</v>
      </c>
      <c r="E14" s="4" t="s">
        <v>14</v>
      </c>
      <c r="F14" s="2"/>
      <c r="L14" s="9" t="s">
        <v>65</v>
      </c>
    </row>
    <row r="15" spans="1:14" x14ac:dyDescent="0.15">
      <c r="A15" s="18" t="str">
        <f t="shared" si="0"/>
        <v>203柳津町商工会</v>
      </c>
      <c r="B15" s="3">
        <f t="shared" ref="B15:B54" si="1">1+B14</f>
        <v>203</v>
      </c>
      <c r="C15" s="18" t="s">
        <v>141</v>
      </c>
      <c r="E15" s="4" t="s">
        <v>15</v>
      </c>
      <c r="F15" s="2"/>
    </row>
    <row r="16" spans="1:14" x14ac:dyDescent="0.15">
      <c r="A16" s="18" t="str">
        <f t="shared" si="0"/>
        <v>204本巣市商工会</v>
      </c>
      <c r="B16" s="3">
        <f t="shared" si="1"/>
        <v>204</v>
      </c>
      <c r="C16" s="18" t="s">
        <v>142</v>
      </c>
      <c r="E16" s="4" t="s">
        <v>16</v>
      </c>
      <c r="F16" s="2"/>
    </row>
    <row r="17" spans="1:6" x14ac:dyDescent="0.15">
      <c r="A17" s="18" t="str">
        <f t="shared" si="0"/>
        <v>205瑞穂市商工会</v>
      </c>
      <c r="B17" s="3">
        <f t="shared" si="1"/>
        <v>205</v>
      </c>
      <c r="C17" s="18" t="s">
        <v>143</v>
      </c>
      <c r="E17" s="4" t="s">
        <v>17</v>
      </c>
      <c r="F17" s="2"/>
    </row>
    <row r="18" spans="1:6" x14ac:dyDescent="0.15">
      <c r="A18" s="18" t="str">
        <f t="shared" si="0"/>
        <v>206北方町商工会</v>
      </c>
      <c r="B18" s="3">
        <f t="shared" si="1"/>
        <v>206</v>
      </c>
      <c r="C18" s="18" t="s">
        <v>144</v>
      </c>
      <c r="E18" s="4" t="s">
        <v>18</v>
      </c>
      <c r="F18" s="2"/>
    </row>
    <row r="19" spans="1:6" x14ac:dyDescent="0.15">
      <c r="A19" s="18" t="str">
        <f t="shared" si="0"/>
        <v>207山県市商工会</v>
      </c>
      <c r="B19" s="3">
        <f t="shared" si="1"/>
        <v>207</v>
      </c>
      <c r="C19" s="18" t="s">
        <v>145</v>
      </c>
      <c r="E19" s="4" t="s">
        <v>19</v>
      </c>
      <c r="F19" s="2"/>
    </row>
    <row r="20" spans="1:6" x14ac:dyDescent="0.15">
      <c r="A20" s="18" t="str">
        <f t="shared" si="0"/>
        <v>208大垣市商工会</v>
      </c>
      <c r="B20" s="3">
        <f t="shared" si="1"/>
        <v>208</v>
      </c>
      <c r="C20" s="18" t="s">
        <v>196</v>
      </c>
      <c r="E20" s="4" t="s">
        <v>20</v>
      </c>
      <c r="F20" s="2"/>
    </row>
    <row r="21" spans="1:6" x14ac:dyDescent="0.15">
      <c r="A21" s="18" t="str">
        <f t="shared" si="0"/>
        <v>209海津市商工会</v>
      </c>
      <c r="B21" s="3">
        <f t="shared" si="1"/>
        <v>209</v>
      </c>
      <c r="C21" s="18" t="s">
        <v>146</v>
      </c>
      <c r="E21" s="4" t="s">
        <v>21</v>
      </c>
      <c r="F21" s="2"/>
    </row>
    <row r="22" spans="1:6" x14ac:dyDescent="0.15">
      <c r="A22" s="18" t="str">
        <f t="shared" si="0"/>
        <v>210養老町商工会</v>
      </c>
      <c r="B22" s="3">
        <f t="shared" si="1"/>
        <v>210</v>
      </c>
      <c r="C22" s="18" t="s">
        <v>147</v>
      </c>
      <c r="E22" s="4" t="s">
        <v>22</v>
      </c>
      <c r="F22" s="2"/>
    </row>
    <row r="23" spans="1:6" x14ac:dyDescent="0.15">
      <c r="A23" s="18" t="str">
        <f t="shared" si="0"/>
        <v>211垂井町商工会</v>
      </c>
      <c r="B23" s="3">
        <f t="shared" si="1"/>
        <v>211</v>
      </c>
      <c r="C23" s="18" t="s">
        <v>148</v>
      </c>
      <c r="E23" s="4" t="s">
        <v>23</v>
      </c>
      <c r="F23" s="2"/>
    </row>
    <row r="24" spans="1:6" x14ac:dyDescent="0.15">
      <c r="A24" s="18" t="str">
        <f t="shared" si="0"/>
        <v>212関ヶ原町商工会</v>
      </c>
      <c r="B24" s="3">
        <f t="shared" si="1"/>
        <v>212</v>
      </c>
      <c r="C24" s="18" t="s">
        <v>149</v>
      </c>
      <c r="E24" s="4" t="s">
        <v>24</v>
      </c>
      <c r="F24" s="2"/>
    </row>
    <row r="25" spans="1:6" x14ac:dyDescent="0.15">
      <c r="A25" s="18" t="str">
        <f t="shared" si="0"/>
        <v>213神戸町商工会</v>
      </c>
      <c r="B25" s="3">
        <f t="shared" si="1"/>
        <v>213</v>
      </c>
      <c r="C25" s="18" t="s">
        <v>150</v>
      </c>
      <c r="E25" s="4" t="s">
        <v>25</v>
      </c>
      <c r="F25" s="2"/>
    </row>
    <row r="26" spans="1:6" x14ac:dyDescent="0.15">
      <c r="A26" s="18" t="str">
        <f t="shared" si="0"/>
        <v>214輪之内町商工会</v>
      </c>
      <c r="B26" s="3">
        <f t="shared" si="1"/>
        <v>214</v>
      </c>
      <c r="C26" s="18" t="s">
        <v>151</v>
      </c>
      <c r="E26" s="4" t="s">
        <v>26</v>
      </c>
      <c r="F26" s="2"/>
    </row>
    <row r="27" spans="1:6" x14ac:dyDescent="0.15">
      <c r="A27" s="18" t="str">
        <f t="shared" si="0"/>
        <v>215安八町商工会</v>
      </c>
      <c r="B27" s="3">
        <f t="shared" si="1"/>
        <v>215</v>
      </c>
      <c r="C27" s="18" t="s">
        <v>152</v>
      </c>
      <c r="E27" s="4" t="s">
        <v>27</v>
      </c>
      <c r="F27" s="2"/>
    </row>
    <row r="28" spans="1:6" x14ac:dyDescent="0.15">
      <c r="A28" s="18" t="str">
        <f t="shared" si="0"/>
        <v>216揖斐川町商工会</v>
      </c>
      <c r="B28" s="3">
        <f t="shared" si="1"/>
        <v>216</v>
      </c>
      <c r="C28" s="18" t="s">
        <v>153</v>
      </c>
      <c r="E28" s="5" t="s">
        <v>28</v>
      </c>
      <c r="F28" s="6"/>
    </row>
    <row r="29" spans="1:6" x14ac:dyDescent="0.15">
      <c r="A29" s="18" t="str">
        <f t="shared" si="0"/>
        <v>217大野町商工会</v>
      </c>
      <c r="B29" s="3">
        <f t="shared" si="1"/>
        <v>217</v>
      </c>
      <c r="C29" s="18" t="s">
        <v>154</v>
      </c>
      <c r="E29" s="4" t="s">
        <v>29</v>
      </c>
      <c r="F29" s="2"/>
    </row>
    <row r="30" spans="1:6" x14ac:dyDescent="0.15">
      <c r="A30" s="18" t="str">
        <f t="shared" si="0"/>
        <v>218池田町商工会</v>
      </c>
      <c r="B30" s="3">
        <f t="shared" si="1"/>
        <v>218</v>
      </c>
      <c r="C30" s="18" t="s">
        <v>155</v>
      </c>
      <c r="E30" s="4" t="s">
        <v>30</v>
      </c>
      <c r="F30" s="2"/>
    </row>
    <row r="31" spans="1:6" x14ac:dyDescent="0.15">
      <c r="A31" s="18" t="str">
        <f t="shared" si="0"/>
        <v>219関市西商工会</v>
      </c>
      <c r="B31" s="3">
        <f t="shared" si="1"/>
        <v>219</v>
      </c>
      <c r="C31" s="18" t="s">
        <v>156</v>
      </c>
      <c r="E31" s="4" t="s">
        <v>31</v>
      </c>
      <c r="F31" s="2"/>
    </row>
    <row r="32" spans="1:6" x14ac:dyDescent="0.15">
      <c r="A32" s="18" t="str">
        <f t="shared" si="0"/>
        <v>220関市東商工会</v>
      </c>
      <c r="B32" s="3">
        <f t="shared" si="1"/>
        <v>220</v>
      </c>
      <c r="C32" s="18" t="s">
        <v>157</v>
      </c>
      <c r="E32" s="5" t="s">
        <v>32</v>
      </c>
      <c r="F32" s="6"/>
    </row>
    <row r="33" spans="1:6" x14ac:dyDescent="0.15">
      <c r="A33" s="18" t="str">
        <f t="shared" si="0"/>
        <v>221郡上市商工会</v>
      </c>
      <c r="B33" s="3">
        <f t="shared" si="1"/>
        <v>221</v>
      </c>
      <c r="C33" s="18" t="s">
        <v>158</v>
      </c>
      <c r="E33" s="4" t="s">
        <v>33</v>
      </c>
      <c r="F33" s="2"/>
    </row>
    <row r="34" spans="1:6" x14ac:dyDescent="0.15">
      <c r="A34" s="18" t="str">
        <f t="shared" si="0"/>
        <v>222坂祝町商工会</v>
      </c>
      <c r="B34" s="3">
        <f t="shared" si="1"/>
        <v>222</v>
      </c>
      <c r="C34" s="18" t="s">
        <v>159</v>
      </c>
      <c r="E34" s="4" t="s">
        <v>34</v>
      </c>
      <c r="F34" s="2"/>
    </row>
    <row r="35" spans="1:6" x14ac:dyDescent="0.15">
      <c r="A35" s="18" t="str">
        <f t="shared" si="0"/>
        <v>223富加町商工会</v>
      </c>
      <c r="B35" s="3">
        <f t="shared" si="1"/>
        <v>223</v>
      </c>
      <c r="C35" s="18" t="s">
        <v>160</v>
      </c>
      <c r="E35" s="4" t="s">
        <v>35</v>
      </c>
      <c r="F35" s="2"/>
    </row>
    <row r="36" spans="1:6" x14ac:dyDescent="0.15">
      <c r="A36" s="18" t="str">
        <f t="shared" si="0"/>
        <v>224川辺町商工会</v>
      </c>
      <c r="B36" s="3">
        <f t="shared" si="1"/>
        <v>224</v>
      </c>
      <c r="C36" s="18" t="s">
        <v>161</v>
      </c>
      <c r="E36" s="4" t="s">
        <v>36</v>
      </c>
      <c r="F36" s="2"/>
    </row>
    <row r="37" spans="1:6" x14ac:dyDescent="0.15">
      <c r="A37" s="18" t="str">
        <f t="shared" si="0"/>
        <v>225七宗町商工会</v>
      </c>
      <c r="B37" s="3">
        <f t="shared" si="1"/>
        <v>225</v>
      </c>
      <c r="C37" s="18" t="s">
        <v>162</v>
      </c>
      <c r="E37" s="4" t="s">
        <v>37</v>
      </c>
      <c r="F37" s="2"/>
    </row>
    <row r="38" spans="1:6" x14ac:dyDescent="0.15">
      <c r="A38" s="18" t="str">
        <f t="shared" si="0"/>
        <v>226八百津町商工会</v>
      </c>
      <c r="B38" s="3">
        <f t="shared" si="1"/>
        <v>226</v>
      </c>
      <c r="C38" s="18" t="s">
        <v>163</v>
      </c>
      <c r="E38" s="4" t="s">
        <v>38</v>
      </c>
      <c r="F38" s="2"/>
    </row>
    <row r="39" spans="1:6" x14ac:dyDescent="0.15">
      <c r="A39" s="18" t="str">
        <f t="shared" si="0"/>
        <v>227白川町商工会</v>
      </c>
      <c r="B39" s="3">
        <f t="shared" si="1"/>
        <v>227</v>
      </c>
      <c r="C39" s="18" t="s">
        <v>164</v>
      </c>
      <c r="E39" s="4" t="s">
        <v>39</v>
      </c>
      <c r="F39" s="2"/>
    </row>
    <row r="40" spans="1:6" x14ac:dyDescent="0.15">
      <c r="A40" s="18" t="str">
        <f t="shared" si="0"/>
        <v>228東白川村商工会</v>
      </c>
      <c r="B40" s="3">
        <f t="shared" si="1"/>
        <v>228</v>
      </c>
      <c r="C40" s="18" t="s">
        <v>165</v>
      </c>
      <c r="E40" s="4" t="s">
        <v>40</v>
      </c>
      <c r="F40" s="2"/>
    </row>
    <row r="41" spans="1:6" x14ac:dyDescent="0.15">
      <c r="A41" s="18" t="str">
        <f t="shared" si="0"/>
        <v>229御嵩町商工会</v>
      </c>
      <c r="B41" s="3">
        <f t="shared" si="1"/>
        <v>229</v>
      </c>
      <c r="C41" s="18" t="s">
        <v>166</v>
      </c>
      <c r="E41" s="4" t="s">
        <v>41</v>
      </c>
      <c r="F41" s="2"/>
    </row>
    <row r="42" spans="1:6" x14ac:dyDescent="0.15">
      <c r="A42" s="18" t="str">
        <f t="shared" si="0"/>
        <v>230笠原町商工会</v>
      </c>
      <c r="B42" s="3">
        <f t="shared" si="1"/>
        <v>230</v>
      </c>
      <c r="C42" s="18" t="s">
        <v>167</v>
      </c>
      <c r="E42" s="4" t="s">
        <v>42</v>
      </c>
      <c r="F42" s="2"/>
    </row>
    <row r="43" spans="1:6" x14ac:dyDescent="0.15">
      <c r="A43" s="18" t="str">
        <f t="shared" ref="A43:A54" si="2">(B43&amp;""&amp;C43&amp;"")</f>
        <v>231中津川北商工会</v>
      </c>
      <c r="B43" s="3">
        <f>1+B42</f>
        <v>231</v>
      </c>
      <c r="C43" s="18" t="s">
        <v>168</v>
      </c>
      <c r="E43" s="4" t="s">
        <v>43</v>
      </c>
      <c r="F43" s="2"/>
    </row>
    <row r="44" spans="1:6" ht="27" x14ac:dyDescent="0.15">
      <c r="A44" s="18" t="str">
        <f t="shared" si="2"/>
        <v>232恵那市恵南商工会</v>
      </c>
      <c r="B44" s="3">
        <f t="shared" si="1"/>
        <v>232</v>
      </c>
      <c r="C44" s="18" t="s">
        <v>169</v>
      </c>
      <c r="E44" s="4" t="s">
        <v>44</v>
      </c>
      <c r="F44" s="2"/>
    </row>
    <row r="45" spans="1:6" x14ac:dyDescent="0.15">
      <c r="A45" s="18" t="str">
        <f t="shared" si="2"/>
        <v>233萩原町商工会</v>
      </c>
      <c r="B45" s="3">
        <f t="shared" si="1"/>
        <v>233</v>
      </c>
      <c r="C45" s="18" t="s">
        <v>170</v>
      </c>
      <c r="E45" s="23" t="s">
        <v>243</v>
      </c>
    </row>
    <row r="46" spans="1:6" x14ac:dyDescent="0.15">
      <c r="A46" s="18" t="str">
        <f t="shared" si="2"/>
        <v>234小坂町商工会</v>
      </c>
      <c r="B46" s="3">
        <f t="shared" si="1"/>
        <v>234</v>
      </c>
      <c r="C46" s="18" t="s">
        <v>171</v>
      </c>
    </row>
    <row r="47" spans="1:6" x14ac:dyDescent="0.15">
      <c r="A47" s="18" t="str">
        <f t="shared" si="2"/>
        <v>235下呂商工会</v>
      </c>
      <c r="B47" s="3">
        <f t="shared" si="1"/>
        <v>235</v>
      </c>
      <c r="C47" s="18" t="s">
        <v>172</v>
      </c>
    </row>
    <row r="48" spans="1:6" x14ac:dyDescent="0.15">
      <c r="A48" s="18" t="str">
        <f t="shared" si="2"/>
        <v>236金山町商工会</v>
      </c>
      <c r="B48" s="3">
        <f t="shared" si="1"/>
        <v>236</v>
      </c>
      <c r="C48" s="18" t="s">
        <v>173</v>
      </c>
    </row>
    <row r="49" spans="1:3" ht="27" x14ac:dyDescent="0.15">
      <c r="A49" s="18" t="str">
        <f t="shared" si="2"/>
        <v>237下呂市馬瀬商工会</v>
      </c>
      <c r="B49" s="3">
        <f t="shared" si="1"/>
        <v>237</v>
      </c>
      <c r="C49" s="18" t="s">
        <v>174</v>
      </c>
    </row>
    <row r="50" spans="1:3" x14ac:dyDescent="0.15">
      <c r="A50" s="18" t="str">
        <f t="shared" si="2"/>
        <v>238高山北商工会</v>
      </c>
      <c r="B50" s="3">
        <f t="shared" si="1"/>
        <v>238</v>
      </c>
      <c r="C50" s="18" t="s">
        <v>175</v>
      </c>
    </row>
    <row r="51" spans="1:3" x14ac:dyDescent="0.15">
      <c r="A51" s="18" t="str">
        <f t="shared" si="2"/>
        <v>239高山西商工会</v>
      </c>
      <c r="B51" s="3">
        <f t="shared" si="1"/>
        <v>239</v>
      </c>
      <c r="C51" s="18" t="s">
        <v>176</v>
      </c>
    </row>
    <row r="52" spans="1:3" x14ac:dyDescent="0.15">
      <c r="A52" s="18" t="str">
        <f t="shared" si="2"/>
        <v>240高山南商工会</v>
      </c>
      <c r="B52" s="3">
        <f t="shared" si="1"/>
        <v>240</v>
      </c>
      <c r="C52" s="18" t="s">
        <v>177</v>
      </c>
    </row>
    <row r="53" spans="1:3" x14ac:dyDescent="0.15">
      <c r="A53" s="18" t="str">
        <f t="shared" si="2"/>
        <v>241白川村商工会</v>
      </c>
      <c r="B53" s="3">
        <f t="shared" si="1"/>
        <v>241</v>
      </c>
      <c r="C53" s="18" t="s">
        <v>178</v>
      </c>
    </row>
    <row r="54" spans="1:3" x14ac:dyDescent="0.15">
      <c r="A54" s="18" t="str">
        <f t="shared" si="2"/>
        <v>242古川町商工会</v>
      </c>
      <c r="B54" s="3">
        <f t="shared" si="1"/>
        <v>242</v>
      </c>
      <c r="C54" s="18" t="s">
        <v>179</v>
      </c>
    </row>
    <row r="55" spans="1:3" ht="40.5" x14ac:dyDescent="0.15">
      <c r="A55" s="18" t="s">
        <v>137</v>
      </c>
      <c r="B55" s="3">
        <v>250</v>
      </c>
      <c r="C55" s="18" t="s">
        <v>138</v>
      </c>
    </row>
    <row r="56" spans="1:3" x14ac:dyDescent="0.15">
      <c r="A56" s="18" t="str">
        <f t="shared" ref="A56:A69" si="3">(B56&amp;""&amp;C56&amp;"")</f>
        <v>251大垣商工会議所</v>
      </c>
      <c r="B56" s="3">
        <f>1+B55</f>
        <v>251</v>
      </c>
      <c r="C56" s="18" t="s">
        <v>180</v>
      </c>
    </row>
    <row r="57" spans="1:3" x14ac:dyDescent="0.15">
      <c r="A57" s="18" t="str">
        <f t="shared" si="3"/>
        <v>252高山商工会議所</v>
      </c>
      <c r="B57" s="3">
        <f t="shared" ref="B57:B69" si="4">1+B56</f>
        <v>252</v>
      </c>
      <c r="C57" s="18" t="s">
        <v>181</v>
      </c>
    </row>
    <row r="58" spans="1:3" ht="27" x14ac:dyDescent="0.15">
      <c r="A58" s="18" t="str">
        <f t="shared" si="3"/>
        <v>253多治見商工会議所</v>
      </c>
      <c r="B58" s="3">
        <f t="shared" si="4"/>
        <v>253</v>
      </c>
      <c r="C58" s="18" t="s">
        <v>182</v>
      </c>
    </row>
    <row r="59" spans="1:3" x14ac:dyDescent="0.15">
      <c r="A59" s="18" t="str">
        <f t="shared" si="3"/>
        <v>254関商工会議所</v>
      </c>
      <c r="B59" s="3">
        <f t="shared" si="4"/>
        <v>254</v>
      </c>
      <c r="C59" s="18" t="s">
        <v>183</v>
      </c>
    </row>
    <row r="60" spans="1:3" ht="27" x14ac:dyDescent="0.15">
      <c r="A60" s="18" t="str">
        <f t="shared" si="3"/>
        <v>255中津川商工会議所</v>
      </c>
      <c r="B60" s="3">
        <f t="shared" si="4"/>
        <v>255</v>
      </c>
      <c r="C60" s="18" t="s">
        <v>184</v>
      </c>
    </row>
    <row r="61" spans="1:3" x14ac:dyDescent="0.15">
      <c r="A61" s="18" t="str">
        <f t="shared" si="3"/>
        <v>256美濃商工会議所</v>
      </c>
      <c r="B61" s="3">
        <f t="shared" si="4"/>
        <v>256</v>
      </c>
      <c r="C61" s="18" t="s">
        <v>185</v>
      </c>
    </row>
    <row r="62" spans="1:3" x14ac:dyDescent="0.15">
      <c r="A62" s="18" t="str">
        <f t="shared" si="3"/>
        <v>257神岡商工会議所</v>
      </c>
      <c r="B62" s="3">
        <f t="shared" si="4"/>
        <v>257</v>
      </c>
      <c r="C62" s="18" t="s">
        <v>186</v>
      </c>
    </row>
    <row r="63" spans="1:3" x14ac:dyDescent="0.15">
      <c r="A63" s="18" t="str">
        <f t="shared" si="3"/>
        <v>258土岐商工会議所</v>
      </c>
      <c r="B63" s="3">
        <f t="shared" si="4"/>
        <v>258</v>
      </c>
      <c r="C63" s="18" t="s">
        <v>187</v>
      </c>
    </row>
    <row r="64" spans="1:3" x14ac:dyDescent="0.15">
      <c r="A64" s="18" t="str">
        <f t="shared" si="3"/>
        <v>259瑞浪商工会議所</v>
      </c>
      <c r="B64" s="3">
        <f t="shared" si="4"/>
        <v>259</v>
      </c>
      <c r="C64" s="18" t="s">
        <v>188</v>
      </c>
    </row>
    <row r="65" spans="1:3" x14ac:dyDescent="0.15">
      <c r="A65" s="18" t="str">
        <f t="shared" si="3"/>
        <v>260恵那商工会議所</v>
      </c>
      <c r="B65" s="3">
        <f t="shared" si="4"/>
        <v>260</v>
      </c>
      <c r="C65" s="18" t="s">
        <v>189</v>
      </c>
    </row>
    <row r="66" spans="1:3" ht="27" x14ac:dyDescent="0.15">
      <c r="A66" s="18" t="str">
        <f t="shared" si="3"/>
        <v>261各務原商工会議所</v>
      </c>
      <c r="B66" s="3">
        <f t="shared" si="4"/>
        <v>261</v>
      </c>
      <c r="C66" s="18" t="s">
        <v>190</v>
      </c>
    </row>
    <row r="67" spans="1:3" ht="27" x14ac:dyDescent="0.15">
      <c r="A67" s="18" t="str">
        <f t="shared" si="3"/>
        <v>262美濃加茂商工会議所</v>
      </c>
      <c r="B67" s="3">
        <f t="shared" si="4"/>
        <v>262</v>
      </c>
      <c r="C67" s="18" t="s">
        <v>191</v>
      </c>
    </row>
    <row r="68" spans="1:3" x14ac:dyDescent="0.15">
      <c r="A68" s="18" t="str">
        <f t="shared" si="3"/>
        <v>263可児商工会議所</v>
      </c>
      <c r="B68" s="3">
        <f t="shared" si="4"/>
        <v>263</v>
      </c>
      <c r="C68" s="18" t="s">
        <v>192</v>
      </c>
    </row>
    <row r="69" spans="1:3" x14ac:dyDescent="0.15">
      <c r="A69" s="18" t="str">
        <f t="shared" si="3"/>
        <v>264羽島商工会議所</v>
      </c>
      <c r="B69" s="3">
        <f t="shared" si="4"/>
        <v>264</v>
      </c>
      <c r="C69" s="18" t="s">
        <v>193</v>
      </c>
    </row>
    <row r="70" spans="1:3" ht="27" x14ac:dyDescent="0.15">
      <c r="A70" s="18" t="s">
        <v>194</v>
      </c>
      <c r="B70" s="3">
        <v>280</v>
      </c>
      <c r="C70" s="18" t="s">
        <v>195</v>
      </c>
    </row>
    <row r="71" spans="1:3" x14ac:dyDescent="0.15">
      <c r="A71" s="18" t="s">
        <v>87</v>
      </c>
      <c r="B71" s="3">
        <v>300</v>
      </c>
      <c r="C71" s="18" t="s">
        <v>109</v>
      </c>
    </row>
    <row r="72" spans="1:3" x14ac:dyDescent="0.15">
      <c r="A72" s="18" t="s">
        <v>88</v>
      </c>
      <c r="B72" s="3">
        <v>301</v>
      </c>
      <c r="C72" s="18" t="s">
        <v>110</v>
      </c>
    </row>
    <row r="73" spans="1:3" x14ac:dyDescent="0.15">
      <c r="A73" s="18" t="s">
        <v>89</v>
      </c>
      <c r="B73" s="3">
        <v>330</v>
      </c>
      <c r="C73" s="18" t="s">
        <v>111</v>
      </c>
    </row>
    <row r="74" spans="1:3" ht="27" x14ac:dyDescent="0.15">
      <c r="A74" s="18" t="s">
        <v>90</v>
      </c>
      <c r="B74" s="3">
        <v>331</v>
      </c>
      <c r="C74" s="18" t="s">
        <v>112</v>
      </c>
    </row>
    <row r="75" spans="1:3" x14ac:dyDescent="0.15">
      <c r="A75" s="18" t="s">
        <v>91</v>
      </c>
      <c r="B75" s="3">
        <v>332</v>
      </c>
      <c r="C75" s="18" t="s">
        <v>113</v>
      </c>
    </row>
    <row r="76" spans="1:3" x14ac:dyDescent="0.15">
      <c r="A76" s="18" t="s">
        <v>92</v>
      </c>
      <c r="B76" s="3">
        <v>333</v>
      </c>
      <c r="C76" s="18" t="s">
        <v>114</v>
      </c>
    </row>
    <row r="77" spans="1:3" x14ac:dyDescent="0.15">
      <c r="A77" s="18" t="s">
        <v>93</v>
      </c>
      <c r="B77" s="3">
        <v>334</v>
      </c>
      <c r="C77" s="18" t="s">
        <v>115</v>
      </c>
    </row>
    <row r="78" spans="1:3" x14ac:dyDescent="0.15">
      <c r="A78" s="18" t="s">
        <v>94</v>
      </c>
      <c r="B78" s="3">
        <v>335</v>
      </c>
      <c r="C78" s="18" t="s">
        <v>116</v>
      </c>
    </row>
    <row r="79" spans="1:3" ht="27" x14ac:dyDescent="0.15">
      <c r="A79" s="18" t="s">
        <v>95</v>
      </c>
      <c r="B79" s="3">
        <v>360</v>
      </c>
      <c r="C79" s="18" t="s">
        <v>117</v>
      </c>
    </row>
    <row r="80" spans="1:3" x14ac:dyDescent="0.15">
      <c r="A80" s="18" t="s">
        <v>96</v>
      </c>
      <c r="B80" s="3">
        <v>361</v>
      </c>
      <c r="C80" s="18" t="s">
        <v>118</v>
      </c>
    </row>
    <row r="81" spans="1:3" x14ac:dyDescent="0.15">
      <c r="A81" s="18" t="s">
        <v>97</v>
      </c>
      <c r="B81" s="3">
        <v>362</v>
      </c>
      <c r="C81" s="18" t="s">
        <v>119</v>
      </c>
    </row>
    <row r="82" spans="1:3" ht="27" x14ac:dyDescent="0.15">
      <c r="A82" s="18" t="s">
        <v>98</v>
      </c>
      <c r="B82" s="3">
        <v>380</v>
      </c>
      <c r="C82" s="18" t="s">
        <v>120</v>
      </c>
    </row>
    <row r="83" spans="1:3" ht="27" x14ac:dyDescent="0.15">
      <c r="A83" s="18" t="s">
        <v>99</v>
      </c>
      <c r="B83" s="3">
        <v>381</v>
      </c>
      <c r="C83" s="18" t="s">
        <v>121</v>
      </c>
    </row>
    <row r="84" spans="1:3" ht="27" x14ac:dyDescent="0.15">
      <c r="A84" s="18" t="s">
        <v>100</v>
      </c>
      <c r="B84" s="3">
        <v>390</v>
      </c>
      <c r="C84" s="18" t="s">
        <v>122</v>
      </c>
    </row>
    <row r="85" spans="1:3" ht="27" x14ac:dyDescent="0.15">
      <c r="A85" s="18" t="s">
        <v>101</v>
      </c>
      <c r="B85" s="3">
        <v>391</v>
      </c>
      <c r="C85" s="18" t="s">
        <v>123</v>
      </c>
    </row>
    <row r="86" spans="1:3" ht="27" x14ac:dyDescent="0.15">
      <c r="A86" s="18" t="s">
        <v>201</v>
      </c>
      <c r="B86" s="3">
        <v>392</v>
      </c>
      <c r="C86" s="18" t="s">
        <v>202</v>
      </c>
    </row>
    <row r="87" spans="1:3" x14ac:dyDescent="0.15">
      <c r="A87" s="18" t="s">
        <v>128</v>
      </c>
      <c r="B87" s="3">
        <v>400</v>
      </c>
      <c r="C87" s="18" t="s">
        <v>124</v>
      </c>
    </row>
    <row r="88" spans="1:3" ht="27" x14ac:dyDescent="0.15">
      <c r="A88" s="18" t="s">
        <v>129</v>
      </c>
      <c r="B88" s="3">
        <v>401</v>
      </c>
      <c r="C88" s="18" t="s">
        <v>125</v>
      </c>
    </row>
    <row r="89" spans="1:3" x14ac:dyDescent="0.15">
      <c r="A89" s="18" t="s">
        <v>130</v>
      </c>
      <c r="B89" s="3">
        <v>402</v>
      </c>
      <c r="C89" s="18" t="s">
        <v>126</v>
      </c>
    </row>
    <row r="90" spans="1:3" ht="27" x14ac:dyDescent="0.15">
      <c r="A90" s="18" t="s">
        <v>131</v>
      </c>
      <c r="B90" s="3">
        <v>403</v>
      </c>
      <c r="C90" s="18" t="s">
        <v>127</v>
      </c>
    </row>
    <row r="91" spans="1:3" x14ac:dyDescent="0.15">
      <c r="A91" s="18" t="str">
        <f>(B91&amp;""&amp;C91&amp;"")</f>
        <v>501岐阜市</v>
      </c>
      <c r="B91" s="22">
        <v>501</v>
      </c>
      <c r="C91" s="3" t="s">
        <v>203</v>
      </c>
    </row>
    <row r="92" spans="1:3" x14ac:dyDescent="0.15">
      <c r="A92" s="18" t="str">
        <f t="shared" ref="A92:A132" si="5">B92&amp;C92</f>
        <v>502大垣市</v>
      </c>
      <c r="B92" s="22">
        <v>502</v>
      </c>
      <c r="C92" s="3" t="s">
        <v>204</v>
      </c>
    </row>
    <row r="93" spans="1:3" ht="14.25" customHeight="1" x14ac:dyDescent="0.15">
      <c r="A93" s="18" t="str">
        <f t="shared" si="5"/>
        <v>503高山市</v>
      </c>
      <c r="B93" s="22">
        <v>503</v>
      </c>
      <c r="C93" s="3" t="s">
        <v>205</v>
      </c>
    </row>
    <row r="94" spans="1:3" x14ac:dyDescent="0.15">
      <c r="A94" s="18" t="str">
        <f t="shared" si="5"/>
        <v>504多治見市</v>
      </c>
      <c r="B94" s="22">
        <v>504</v>
      </c>
      <c r="C94" s="3" t="s">
        <v>206</v>
      </c>
    </row>
    <row r="95" spans="1:3" x14ac:dyDescent="0.15">
      <c r="A95" s="18" t="str">
        <f t="shared" si="5"/>
        <v>505関市</v>
      </c>
      <c r="B95" s="22">
        <v>505</v>
      </c>
      <c r="C95" s="3" t="s">
        <v>207</v>
      </c>
    </row>
    <row r="96" spans="1:3" x14ac:dyDescent="0.15">
      <c r="A96" s="18" t="str">
        <f t="shared" si="5"/>
        <v>506中津川市</v>
      </c>
      <c r="B96" s="22">
        <v>506</v>
      </c>
      <c r="C96" s="3" t="s">
        <v>208</v>
      </c>
    </row>
    <row r="97" spans="1:3" x14ac:dyDescent="0.15">
      <c r="A97" s="18" t="str">
        <f t="shared" si="5"/>
        <v>507美濃市</v>
      </c>
      <c r="B97" s="22">
        <v>507</v>
      </c>
      <c r="C97" s="3" t="s">
        <v>209</v>
      </c>
    </row>
    <row r="98" spans="1:3" x14ac:dyDescent="0.15">
      <c r="A98" s="18" t="str">
        <f t="shared" si="5"/>
        <v>508瑞浪市</v>
      </c>
      <c r="B98" s="22">
        <v>508</v>
      </c>
      <c r="C98" s="3" t="s">
        <v>210</v>
      </c>
    </row>
    <row r="99" spans="1:3" x14ac:dyDescent="0.15">
      <c r="A99" s="18" t="str">
        <f t="shared" si="5"/>
        <v>509羽島市</v>
      </c>
      <c r="B99" s="22">
        <v>509</v>
      </c>
      <c r="C99" s="3" t="s">
        <v>211</v>
      </c>
    </row>
    <row r="100" spans="1:3" x14ac:dyDescent="0.15">
      <c r="A100" s="18" t="str">
        <f t="shared" si="5"/>
        <v>510恵那市</v>
      </c>
      <c r="B100" s="22">
        <v>510</v>
      </c>
      <c r="C100" s="3" t="s">
        <v>212</v>
      </c>
    </row>
    <row r="101" spans="1:3" x14ac:dyDescent="0.15">
      <c r="A101" s="18" t="str">
        <f t="shared" si="5"/>
        <v>511美濃加茂市</v>
      </c>
      <c r="B101" s="22">
        <v>511</v>
      </c>
      <c r="C101" s="3" t="s">
        <v>213</v>
      </c>
    </row>
    <row r="102" spans="1:3" x14ac:dyDescent="0.15">
      <c r="A102" s="18" t="str">
        <f t="shared" si="5"/>
        <v>512土岐市</v>
      </c>
      <c r="B102" s="22">
        <v>512</v>
      </c>
      <c r="C102" s="3" t="s">
        <v>14</v>
      </c>
    </row>
    <row r="103" spans="1:3" x14ac:dyDescent="0.15">
      <c r="A103" s="18" t="str">
        <f t="shared" si="5"/>
        <v>513各務原市</v>
      </c>
      <c r="B103" s="22">
        <v>513</v>
      </c>
      <c r="C103" s="3" t="s">
        <v>214</v>
      </c>
    </row>
    <row r="104" spans="1:3" x14ac:dyDescent="0.15">
      <c r="A104" s="18" t="str">
        <f t="shared" si="5"/>
        <v>514可児市</v>
      </c>
      <c r="B104" s="22">
        <v>514</v>
      </c>
      <c r="C104" s="3" t="s">
        <v>215</v>
      </c>
    </row>
    <row r="105" spans="1:3" x14ac:dyDescent="0.15">
      <c r="A105" s="18" t="str">
        <f t="shared" si="5"/>
        <v>515山県市</v>
      </c>
      <c r="B105" s="22">
        <v>515</v>
      </c>
      <c r="C105" s="3" t="s">
        <v>216</v>
      </c>
    </row>
    <row r="106" spans="1:3" x14ac:dyDescent="0.15">
      <c r="A106" s="18" t="str">
        <f t="shared" si="5"/>
        <v>516瑞穂市</v>
      </c>
      <c r="B106" s="22">
        <v>516</v>
      </c>
      <c r="C106" s="3" t="s">
        <v>217</v>
      </c>
    </row>
    <row r="107" spans="1:3" x14ac:dyDescent="0.15">
      <c r="A107" s="18" t="str">
        <f t="shared" si="5"/>
        <v>517飛騨市</v>
      </c>
      <c r="B107" s="22">
        <v>517</v>
      </c>
      <c r="C107" s="3" t="s">
        <v>218</v>
      </c>
    </row>
    <row r="108" spans="1:3" x14ac:dyDescent="0.15">
      <c r="A108" s="18" t="str">
        <f t="shared" si="5"/>
        <v>518本巣市</v>
      </c>
      <c r="B108" s="22">
        <v>518</v>
      </c>
      <c r="C108" s="3" t="s">
        <v>219</v>
      </c>
    </row>
    <row r="109" spans="1:3" x14ac:dyDescent="0.15">
      <c r="A109" s="18" t="str">
        <f t="shared" si="5"/>
        <v>519郡上市</v>
      </c>
      <c r="B109" s="22">
        <v>519</v>
      </c>
      <c r="C109" s="3" t="s">
        <v>220</v>
      </c>
    </row>
    <row r="110" spans="1:3" x14ac:dyDescent="0.15">
      <c r="A110" s="18" t="str">
        <f t="shared" si="5"/>
        <v>520下呂市</v>
      </c>
      <c r="B110" s="22">
        <v>520</v>
      </c>
      <c r="C110" s="3" t="s">
        <v>221</v>
      </c>
    </row>
    <row r="111" spans="1:3" x14ac:dyDescent="0.15">
      <c r="A111" s="18" t="str">
        <f t="shared" si="5"/>
        <v>521海津市</v>
      </c>
      <c r="B111" s="22">
        <v>521</v>
      </c>
      <c r="C111" s="3" t="s">
        <v>222</v>
      </c>
    </row>
    <row r="112" spans="1:3" x14ac:dyDescent="0.15">
      <c r="A112" s="18" t="str">
        <f t="shared" si="5"/>
        <v>522岐南町</v>
      </c>
      <c r="B112" s="22">
        <v>522</v>
      </c>
      <c r="C112" s="3" t="s">
        <v>223</v>
      </c>
    </row>
    <row r="113" spans="1:3" x14ac:dyDescent="0.15">
      <c r="A113" s="18" t="str">
        <f t="shared" si="5"/>
        <v>523笠松町</v>
      </c>
      <c r="B113" s="22">
        <v>523</v>
      </c>
      <c r="C113" s="3" t="s">
        <v>224</v>
      </c>
    </row>
    <row r="114" spans="1:3" x14ac:dyDescent="0.15">
      <c r="A114" s="18" t="str">
        <f t="shared" si="5"/>
        <v>524養老町</v>
      </c>
      <c r="B114" s="22">
        <v>524</v>
      </c>
      <c r="C114" s="3" t="s">
        <v>225</v>
      </c>
    </row>
    <row r="115" spans="1:3" x14ac:dyDescent="0.15">
      <c r="A115" s="18" t="str">
        <f t="shared" si="5"/>
        <v>525垂井町</v>
      </c>
      <c r="B115" s="22">
        <v>525</v>
      </c>
      <c r="C115" s="3" t="s">
        <v>226</v>
      </c>
    </row>
    <row r="116" spans="1:3" x14ac:dyDescent="0.15">
      <c r="A116" s="18" t="str">
        <f t="shared" si="5"/>
        <v>526関ヶ原町</v>
      </c>
      <c r="B116" s="22">
        <v>526</v>
      </c>
      <c r="C116" s="3" t="s">
        <v>227</v>
      </c>
    </row>
    <row r="117" spans="1:3" x14ac:dyDescent="0.15">
      <c r="A117" s="18" t="str">
        <f t="shared" si="5"/>
        <v>527神戸町</v>
      </c>
      <c r="B117" s="22">
        <v>527</v>
      </c>
      <c r="C117" s="3" t="s">
        <v>228</v>
      </c>
    </row>
    <row r="118" spans="1:3" x14ac:dyDescent="0.15">
      <c r="A118" s="18" t="str">
        <f t="shared" si="5"/>
        <v>528輪之内町</v>
      </c>
      <c r="B118" s="22">
        <v>528</v>
      </c>
      <c r="C118" s="3" t="s">
        <v>229</v>
      </c>
    </row>
    <row r="119" spans="1:3" x14ac:dyDescent="0.15">
      <c r="A119" s="18" t="str">
        <f t="shared" si="5"/>
        <v>529安八町</v>
      </c>
      <c r="B119" s="22">
        <v>529</v>
      </c>
      <c r="C119" s="3" t="s">
        <v>230</v>
      </c>
    </row>
    <row r="120" spans="1:3" x14ac:dyDescent="0.15">
      <c r="A120" s="18" t="str">
        <f t="shared" si="5"/>
        <v>530揖斐川町</v>
      </c>
      <c r="B120" s="22">
        <v>530</v>
      </c>
      <c r="C120" s="3" t="s">
        <v>231</v>
      </c>
    </row>
    <row r="121" spans="1:3" x14ac:dyDescent="0.15">
      <c r="A121" s="18" t="str">
        <f t="shared" si="5"/>
        <v>531大野町</v>
      </c>
      <c r="B121" s="22">
        <v>531</v>
      </c>
      <c r="C121" s="3" t="s">
        <v>232</v>
      </c>
    </row>
    <row r="122" spans="1:3" x14ac:dyDescent="0.15">
      <c r="A122" s="18" t="str">
        <f t="shared" si="5"/>
        <v>532池田町</v>
      </c>
      <c r="B122" s="22">
        <v>532</v>
      </c>
      <c r="C122" s="3" t="s">
        <v>233</v>
      </c>
    </row>
    <row r="123" spans="1:3" x14ac:dyDescent="0.15">
      <c r="A123" s="18" t="str">
        <f t="shared" si="5"/>
        <v>533北方町</v>
      </c>
      <c r="B123" s="22">
        <v>533</v>
      </c>
      <c r="C123" s="3" t="s">
        <v>35</v>
      </c>
    </row>
    <row r="124" spans="1:3" x14ac:dyDescent="0.15">
      <c r="A124" s="18" t="str">
        <f t="shared" si="5"/>
        <v>534坂祝町</v>
      </c>
      <c r="B124" s="22">
        <v>534</v>
      </c>
      <c r="C124" s="3" t="s">
        <v>234</v>
      </c>
    </row>
    <row r="125" spans="1:3" x14ac:dyDescent="0.15">
      <c r="A125" s="18" t="str">
        <f t="shared" si="5"/>
        <v>535富加町</v>
      </c>
      <c r="B125" s="22">
        <v>535</v>
      </c>
      <c r="C125" s="3" t="s">
        <v>235</v>
      </c>
    </row>
    <row r="126" spans="1:3" x14ac:dyDescent="0.15">
      <c r="A126" s="18" t="str">
        <f t="shared" si="5"/>
        <v>536川辺町</v>
      </c>
      <c r="B126" s="22">
        <v>536</v>
      </c>
      <c r="C126" s="3" t="s">
        <v>236</v>
      </c>
    </row>
    <row r="127" spans="1:3" x14ac:dyDescent="0.15">
      <c r="A127" s="18" t="str">
        <f t="shared" si="5"/>
        <v>537七宗町</v>
      </c>
      <c r="B127" s="22">
        <v>537</v>
      </c>
      <c r="C127" s="3" t="s">
        <v>237</v>
      </c>
    </row>
    <row r="128" spans="1:3" x14ac:dyDescent="0.15">
      <c r="A128" s="18" t="str">
        <f t="shared" si="5"/>
        <v>538八百津町</v>
      </c>
      <c r="B128" s="22">
        <v>538</v>
      </c>
      <c r="C128" s="3" t="s">
        <v>238</v>
      </c>
    </row>
    <row r="129" spans="1:3" x14ac:dyDescent="0.15">
      <c r="A129" s="18" t="str">
        <f t="shared" si="5"/>
        <v>539白川町</v>
      </c>
      <c r="B129" s="22">
        <v>539</v>
      </c>
      <c r="C129" s="3" t="s">
        <v>239</v>
      </c>
    </row>
    <row r="130" spans="1:3" x14ac:dyDescent="0.15">
      <c r="A130" s="18" t="str">
        <f t="shared" si="5"/>
        <v>540東白川村</v>
      </c>
      <c r="B130" s="22">
        <v>540</v>
      </c>
      <c r="C130" s="3" t="s">
        <v>240</v>
      </c>
    </row>
    <row r="131" spans="1:3" x14ac:dyDescent="0.15">
      <c r="A131" s="18" t="str">
        <f t="shared" si="5"/>
        <v>541御嵩町</v>
      </c>
      <c r="B131" s="22">
        <v>541</v>
      </c>
      <c r="C131" s="3" t="s">
        <v>241</v>
      </c>
    </row>
    <row r="132" spans="1:3" x14ac:dyDescent="0.15">
      <c r="A132" s="18" t="str">
        <f t="shared" si="5"/>
        <v>542白川村</v>
      </c>
      <c r="B132" s="22">
        <v>542</v>
      </c>
      <c r="C132" s="3" t="s">
        <v>242</v>
      </c>
    </row>
  </sheetData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N95"/>
  <sheetViews>
    <sheetView tabSelected="1" workbookViewId="0"/>
  </sheetViews>
  <sheetFormatPr defaultRowHeight="12" x14ac:dyDescent="0.15"/>
  <cols>
    <col min="1" max="1" width="3.875" style="1" customWidth="1"/>
    <col min="2" max="2" width="26.5" style="10" customWidth="1"/>
    <col min="3" max="5" width="13.625" style="11" customWidth="1"/>
    <col min="6" max="6" width="12.875" style="11" customWidth="1"/>
    <col min="7" max="7" width="27.375" style="11" bestFit="1" customWidth="1"/>
    <col min="8" max="8" width="9" style="1"/>
    <col min="9" max="9" width="47.625" style="1" bestFit="1" customWidth="1"/>
    <col min="10" max="16384" width="9" style="1"/>
  </cols>
  <sheetData>
    <row r="2" spans="1:12" ht="42.6" customHeight="1" x14ac:dyDescent="0.15">
      <c r="E2" s="17" t="s">
        <v>197</v>
      </c>
      <c r="F2" s="137"/>
      <c r="G2" s="138"/>
    </row>
    <row r="3" spans="1:12" ht="5.25" customHeight="1" x14ac:dyDescent="0.15"/>
    <row r="4" spans="1:12" ht="14.25" x14ac:dyDescent="0.15">
      <c r="A4" s="118" t="s">
        <v>136</v>
      </c>
      <c r="B4" s="118"/>
      <c r="C4" s="118"/>
      <c r="D4" s="118"/>
    </row>
    <row r="5" spans="1:12" x14ac:dyDescent="0.15">
      <c r="A5" s="119" t="s">
        <v>200</v>
      </c>
      <c r="B5" s="119"/>
      <c r="C5" s="119"/>
      <c r="D5" s="120"/>
      <c r="E5" s="20" t="s">
        <v>199</v>
      </c>
      <c r="F5" s="114" t="s">
        <v>265</v>
      </c>
      <c r="G5" s="115"/>
    </row>
    <row r="6" spans="1:12" ht="7.5" customHeight="1" x14ac:dyDescent="0.15">
      <c r="A6" s="21"/>
      <c r="B6" s="21"/>
    </row>
    <row r="7" spans="1:12" ht="24" customHeight="1" x14ac:dyDescent="0.15">
      <c r="A7" s="121" t="s">
        <v>0</v>
      </c>
      <c r="B7" s="122" t="s">
        <v>132</v>
      </c>
      <c r="C7" s="25" t="s">
        <v>2</v>
      </c>
      <c r="D7" s="25" t="s">
        <v>1</v>
      </c>
      <c r="E7" s="17" t="s">
        <v>53</v>
      </c>
      <c r="F7" s="25" t="s">
        <v>67</v>
      </c>
      <c r="G7" s="17" t="s">
        <v>247</v>
      </c>
    </row>
    <row r="8" spans="1:12" ht="12" customHeight="1" x14ac:dyDescent="0.15">
      <c r="A8" s="121"/>
      <c r="B8" s="122"/>
      <c r="C8" s="114" t="s">
        <v>198</v>
      </c>
      <c r="D8" s="123"/>
      <c r="E8" s="123"/>
      <c r="F8" s="123"/>
      <c r="G8" s="115"/>
    </row>
    <row r="9" spans="1:12" ht="22.5" customHeight="1" x14ac:dyDescent="0.15">
      <c r="A9" s="12">
        <v>1</v>
      </c>
      <c r="B9" s="19" t="e">
        <f>VLOOKUP($F$2,ドロップダウン用データ!$A$3:$C$90,3,0)</f>
        <v>#N/A</v>
      </c>
      <c r="C9" s="110"/>
      <c r="D9" s="110"/>
      <c r="E9" s="110"/>
      <c r="F9" s="110"/>
      <c r="G9" s="111"/>
    </row>
    <row r="10" spans="1:12" ht="22.5" customHeight="1" thickBot="1" x14ac:dyDescent="0.2">
      <c r="A10" s="12">
        <v>2</v>
      </c>
      <c r="B10" s="19" t="e">
        <f>VLOOKUP($F$2,ドロップダウン用データ!$A$3:$C$90,3,0)</f>
        <v>#N/A</v>
      </c>
      <c r="C10" s="110"/>
      <c r="D10" s="110"/>
      <c r="E10" s="110"/>
      <c r="F10" s="110"/>
      <c r="G10" s="111"/>
      <c r="I10" s="32" t="s">
        <v>261</v>
      </c>
      <c r="J10" s="32"/>
      <c r="K10" s="32"/>
      <c r="L10" s="30"/>
    </row>
    <row r="11" spans="1:12" ht="22.5" customHeight="1" x14ac:dyDescent="0.15">
      <c r="A11" s="12">
        <v>3</v>
      </c>
      <c r="B11" s="19" t="e">
        <f>VLOOKUP($F$2,ドロップダウン用データ!$A$3:$C$90,3,0)</f>
        <v>#N/A</v>
      </c>
      <c r="C11" s="110"/>
      <c r="D11" s="110"/>
      <c r="E11" s="110"/>
      <c r="F11" s="110"/>
      <c r="G11" s="111"/>
      <c r="I11" s="139"/>
      <c r="J11" s="140"/>
      <c r="K11" s="141"/>
    </row>
    <row r="12" spans="1:12" ht="22.5" customHeight="1" x14ac:dyDescent="0.15">
      <c r="A12" s="12">
        <v>4</v>
      </c>
      <c r="B12" s="19" t="e">
        <f>VLOOKUP($F$2,ドロップダウン用データ!$A$3:$C$90,3,0)</f>
        <v>#N/A</v>
      </c>
      <c r="C12" s="110"/>
      <c r="D12" s="110"/>
      <c r="E12" s="110"/>
      <c r="F12" s="110"/>
      <c r="G12" s="111"/>
      <c r="I12" s="142"/>
      <c r="J12" s="143"/>
      <c r="K12" s="144"/>
      <c r="L12" s="30"/>
    </row>
    <row r="13" spans="1:12" ht="22.5" customHeight="1" x14ac:dyDescent="0.15">
      <c r="A13" s="12">
        <v>5</v>
      </c>
      <c r="B13" s="19" t="e">
        <f>VLOOKUP($F$2,ドロップダウン用データ!$A$3:$C$90,3,0)</f>
        <v>#N/A</v>
      </c>
      <c r="C13" s="110"/>
      <c r="D13" s="110"/>
      <c r="E13" s="110"/>
      <c r="F13" s="110"/>
      <c r="G13" s="111"/>
      <c r="I13" s="142"/>
      <c r="J13" s="143"/>
      <c r="K13" s="144"/>
    </row>
    <row r="14" spans="1:12" ht="22.5" customHeight="1" x14ac:dyDescent="0.15">
      <c r="A14" s="12">
        <v>6</v>
      </c>
      <c r="B14" s="19" t="e">
        <f>VLOOKUP($F$2,ドロップダウン用データ!$A$3:$C$90,3,0)</f>
        <v>#N/A</v>
      </c>
      <c r="C14" s="110"/>
      <c r="D14" s="110"/>
      <c r="E14" s="110"/>
      <c r="F14" s="110"/>
      <c r="G14" s="111"/>
      <c r="I14" s="142"/>
      <c r="J14" s="143"/>
      <c r="K14" s="144"/>
      <c r="L14" s="30"/>
    </row>
    <row r="15" spans="1:12" ht="22.5" customHeight="1" thickBot="1" x14ac:dyDescent="0.2">
      <c r="A15" s="12">
        <v>7</v>
      </c>
      <c r="B15" s="19" t="e">
        <f>VLOOKUP($F$2,ドロップダウン用データ!$A$3:$C$90,3,0)</f>
        <v>#N/A</v>
      </c>
      <c r="C15" s="110"/>
      <c r="D15" s="110"/>
      <c r="E15" s="110"/>
      <c r="F15" s="110"/>
      <c r="G15" s="111"/>
      <c r="I15" s="145"/>
      <c r="J15" s="146"/>
      <c r="K15" s="147"/>
      <c r="L15" s="30"/>
    </row>
    <row r="16" spans="1:12" ht="22.5" customHeight="1" x14ac:dyDescent="0.15">
      <c r="A16" s="12">
        <v>8</v>
      </c>
      <c r="B16" s="19" t="e">
        <f>VLOOKUP($F$2,ドロップダウン用データ!$A$3:$C$90,3,0)</f>
        <v>#N/A</v>
      </c>
      <c r="C16" s="110"/>
      <c r="D16" s="110"/>
      <c r="E16" s="110"/>
      <c r="F16" s="110"/>
      <c r="G16" s="111"/>
    </row>
    <row r="17" spans="1:14" ht="22.5" customHeight="1" x14ac:dyDescent="0.15">
      <c r="A17" s="12">
        <v>9</v>
      </c>
      <c r="B17" s="19" t="e">
        <f>VLOOKUP($F$2,ドロップダウン用データ!$A$3:$C$90,3,0)</f>
        <v>#N/A</v>
      </c>
      <c r="C17" s="110"/>
      <c r="D17" s="110"/>
      <c r="E17" s="110"/>
      <c r="F17" s="110"/>
      <c r="G17" s="111"/>
      <c r="I17" s="96" t="s">
        <v>264</v>
      </c>
      <c r="J17" s="136"/>
      <c r="K17" s="136"/>
    </row>
    <row r="18" spans="1:14" ht="22.5" customHeight="1" x14ac:dyDescent="0.15">
      <c r="A18" s="12">
        <v>10</v>
      </c>
      <c r="B18" s="19" t="e">
        <f>VLOOKUP($F$2,ドロップダウン用データ!$A$3:$C$90,3,0)</f>
        <v>#N/A</v>
      </c>
      <c r="C18" s="110"/>
      <c r="D18" s="110"/>
      <c r="E18" s="110"/>
      <c r="F18" s="110"/>
      <c r="G18" s="111"/>
      <c r="I18" s="97"/>
      <c r="J18" s="98" t="s">
        <v>256</v>
      </c>
      <c r="K18" s="98" t="s">
        <v>257</v>
      </c>
    </row>
    <row r="19" spans="1:14" ht="22.5" customHeight="1" x14ac:dyDescent="0.15">
      <c r="A19" s="12">
        <v>11</v>
      </c>
      <c r="B19" s="19" t="e">
        <f>VLOOKUP($F$2,ドロップダウン用データ!$A$3:$C$90,3,0)</f>
        <v>#N/A</v>
      </c>
      <c r="C19" s="110"/>
      <c r="D19" s="110"/>
      <c r="E19" s="110"/>
      <c r="F19" s="110"/>
      <c r="G19" s="111"/>
      <c r="I19" s="99" t="s">
        <v>248</v>
      </c>
      <c r="J19" s="100">
        <f>COUNTIFS($F$9:$F$38,"4月",$G$9:$G$38,"１．士業等専門家を紹介")</f>
        <v>0</v>
      </c>
      <c r="K19" s="100">
        <f>COUNTIFS($F$9:$F$38,"5月",$G$9:$G$38,"１．士業等専門家を紹介")</f>
        <v>0</v>
      </c>
    </row>
    <row r="20" spans="1:14" ht="22.5" customHeight="1" x14ac:dyDescent="0.15">
      <c r="A20" s="12">
        <v>12</v>
      </c>
      <c r="B20" s="19" t="e">
        <f>VLOOKUP($F$2,ドロップダウン用データ!$A$3:$C$90,3,0)</f>
        <v>#N/A</v>
      </c>
      <c r="C20" s="110"/>
      <c r="D20" s="110"/>
      <c r="E20" s="110"/>
      <c r="F20" s="110"/>
      <c r="G20" s="111"/>
      <c r="I20" s="101" t="s">
        <v>249</v>
      </c>
      <c r="J20" s="102"/>
      <c r="K20" s="103"/>
    </row>
    <row r="21" spans="1:14" ht="22.5" customHeight="1" x14ac:dyDescent="0.15">
      <c r="A21" s="12">
        <v>13</v>
      </c>
      <c r="B21" s="19" t="e">
        <f>VLOOKUP($F$2,ドロップダウン用データ!$A$3:$C$90,3,0)</f>
        <v>#N/A</v>
      </c>
      <c r="C21" s="110"/>
      <c r="D21" s="110"/>
      <c r="E21" s="110"/>
      <c r="F21" s="110"/>
      <c r="G21" s="111"/>
      <c r="I21" s="99" t="s">
        <v>250</v>
      </c>
      <c r="J21" s="104">
        <f>COUNTIFS($F$9:$F$38,"4月",$G$9:$G$38,"２．他の支援機関、金融機関を紹介")</f>
        <v>0</v>
      </c>
      <c r="K21" s="100">
        <f>COUNTIFS($F$9:$F$38,"5月",$G$9:$G$38,"２．他の支援機関、金融機関を紹介")</f>
        <v>0</v>
      </c>
      <c r="L21" s="32"/>
      <c r="M21" s="33"/>
      <c r="N21" s="33"/>
    </row>
    <row r="22" spans="1:14" ht="22.5" customHeight="1" x14ac:dyDescent="0.15">
      <c r="A22" s="12">
        <v>14</v>
      </c>
      <c r="B22" s="19" t="e">
        <f>VLOOKUP($F$2,ドロップダウン用データ!$A$3:$C$90,3,0)</f>
        <v>#N/A</v>
      </c>
      <c r="C22" s="110"/>
      <c r="D22" s="110"/>
      <c r="E22" s="110"/>
      <c r="F22" s="110"/>
      <c r="G22" s="111"/>
      <c r="I22" s="101" t="s">
        <v>252</v>
      </c>
      <c r="J22" s="103"/>
      <c r="K22" s="103"/>
      <c r="L22" s="43"/>
      <c r="M22" s="43"/>
      <c r="N22" s="43"/>
    </row>
    <row r="23" spans="1:14" ht="22.5" customHeight="1" x14ac:dyDescent="0.15">
      <c r="A23" s="12">
        <v>15</v>
      </c>
      <c r="B23" s="19" t="e">
        <f>VLOOKUP($F$2,ドロップダウン用データ!$A$3:$C$90,3,0)</f>
        <v>#N/A</v>
      </c>
      <c r="C23" s="110"/>
      <c r="D23" s="110"/>
      <c r="E23" s="110"/>
      <c r="F23" s="110"/>
      <c r="G23" s="111"/>
      <c r="I23" s="99" t="s">
        <v>253</v>
      </c>
      <c r="J23" s="100">
        <f>COUNTIFS($F$9:$F$38,"4月",$G$9:$G$38,"３．診断した機関が対応")</f>
        <v>0</v>
      </c>
      <c r="K23" s="100">
        <f>COUNTIFS($F$9:$F$38,"5月",$G$9:$G$38,"３．診断した機関が対応")</f>
        <v>0</v>
      </c>
      <c r="L23" s="43"/>
      <c r="M23" s="43"/>
      <c r="N23" s="43"/>
    </row>
    <row r="24" spans="1:14" ht="22.5" customHeight="1" x14ac:dyDescent="0.15">
      <c r="A24" s="12">
        <v>16</v>
      </c>
      <c r="B24" s="19" t="e">
        <f>VLOOKUP($F$2,ドロップダウン用データ!$A$3:$C$90,3,0)</f>
        <v>#N/A</v>
      </c>
      <c r="C24" s="110"/>
      <c r="D24" s="110"/>
      <c r="E24" s="110"/>
      <c r="F24" s="110"/>
      <c r="G24" s="111"/>
      <c r="I24" s="105"/>
      <c r="J24" s="106"/>
      <c r="K24" s="106"/>
      <c r="L24" s="43"/>
      <c r="M24" s="43"/>
      <c r="N24" s="43"/>
    </row>
    <row r="25" spans="1:14" ht="22.5" customHeight="1" x14ac:dyDescent="0.15">
      <c r="A25" s="12">
        <v>17</v>
      </c>
      <c r="B25" s="19" t="e">
        <f>VLOOKUP($F$2,ドロップダウン用データ!$A$3:$C$90,3,0)</f>
        <v>#N/A</v>
      </c>
      <c r="C25" s="110"/>
      <c r="D25" s="110"/>
      <c r="E25" s="110"/>
      <c r="F25" s="110"/>
      <c r="G25" s="111"/>
      <c r="I25" s="107" t="s">
        <v>251</v>
      </c>
      <c r="J25" s="107">
        <f>COUNTIFS($F$9:$F$38,"4月",$G$9:$G$38,"４．エリアCO（事業承継・引継ぎ支援センター）を紹介")</f>
        <v>0</v>
      </c>
      <c r="K25" s="107">
        <f>COUNTIFS($F$9:$F$38,"5月",$G$9:$G$38,"４．エリアCO（事業承継・引継ぎ支援センター）を紹介")</f>
        <v>0</v>
      </c>
      <c r="L25" s="43"/>
      <c r="M25" s="43"/>
      <c r="N25" s="43"/>
    </row>
    <row r="26" spans="1:14" ht="22.5" customHeight="1" x14ac:dyDescent="0.15">
      <c r="A26" s="12">
        <v>18</v>
      </c>
      <c r="B26" s="19" t="e">
        <f>VLOOKUP($F$2,ドロップダウン用データ!$A$3:$C$90,3,0)</f>
        <v>#N/A</v>
      </c>
      <c r="C26" s="110"/>
      <c r="D26" s="110"/>
      <c r="E26" s="110"/>
      <c r="F26" s="110"/>
      <c r="G26" s="111"/>
      <c r="I26" s="108"/>
      <c r="J26" s="108"/>
      <c r="K26" s="108"/>
      <c r="L26" s="43"/>
      <c r="M26" s="43"/>
      <c r="N26" s="43"/>
    </row>
    <row r="27" spans="1:14" ht="22.5" customHeight="1" x14ac:dyDescent="0.15">
      <c r="A27" s="12">
        <v>19</v>
      </c>
      <c r="B27" s="19" t="e">
        <f>VLOOKUP($F$2,ドロップダウン用データ!$A$3:$C$90,3,0)</f>
        <v>#N/A</v>
      </c>
      <c r="C27" s="110"/>
      <c r="D27" s="110"/>
      <c r="E27" s="110"/>
      <c r="F27" s="110"/>
      <c r="G27" s="111"/>
      <c r="I27" s="107" t="s">
        <v>254</v>
      </c>
      <c r="J27" s="107">
        <f>COUNTIFS($F$9:$F$38,"4月",$G$9:$G$38,"５．支援の必要無し")</f>
        <v>0</v>
      </c>
      <c r="K27" s="107">
        <f>COUNTIFS($F$9:$F$38,"5月",$G$9:$G$38,"５．支援の必要無し")</f>
        <v>0</v>
      </c>
    </row>
    <row r="28" spans="1:14" ht="22.5" customHeight="1" x14ac:dyDescent="0.15">
      <c r="A28" s="12">
        <v>20</v>
      </c>
      <c r="B28" s="19" t="e">
        <f>VLOOKUP($F$2,ドロップダウン用データ!$A$3:$C$90,3,0)</f>
        <v>#N/A</v>
      </c>
      <c r="C28" s="110"/>
      <c r="D28" s="110"/>
      <c r="E28" s="110"/>
      <c r="F28" s="110"/>
      <c r="G28" s="111"/>
      <c r="I28" s="108"/>
      <c r="J28" s="108"/>
      <c r="K28" s="108"/>
    </row>
    <row r="29" spans="1:14" ht="22.5" customHeight="1" x14ac:dyDescent="0.15">
      <c r="A29" s="12">
        <v>21</v>
      </c>
      <c r="B29" s="19" t="e">
        <f>VLOOKUP($F$2,ドロップダウン用データ!$A$3:$C$90,3,0)</f>
        <v>#N/A</v>
      </c>
      <c r="C29" s="110"/>
      <c r="D29" s="110"/>
      <c r="E29" s="110"/>
      <c r="F29" s="110"/>
      <c r="G29" s="111"/>
      <c r="I29" s="109" t="s">
        <v>260</v>
      </c>
      <c r="J29" s="108">
        <f>SUM(J19,J21,J23,J25,J27)</f>
        <v>0</v>
      </c>
      <c r="K29" s="108">
        <f>SUM(K19,K21,K23,K25,K27)</f>
        <v>0</v>
      </c>
    </row>
    <row r="30" spans="1:14" ht="22.5" customHeight="1" x14ac:dyDescent="0.15">
      <c r="A30" s="12">
        <v>22</v>
      </c>
      <c r="B30" s="19" t="e">
        <f>VLOOKUP($F$2,ドロップダウン用データ!$A$3:$C$90,3,0)</f>
        <v>#N/A</v>
      </c>
      <c r="C30" s="110"/>
      <c r="D30" s="110"/>
      <c r="E30" s="110"/>
      <c r="F30" s="110"/>
      <c r="G30" s="111"/>
    </row>
    <row r="31" spans="1:14" ht="22.5" customHeight="1" x14ac:dyDescent="0.15">
      <c r="A31" s="12">
        <v>23</v>
      </c>
      <c r="B31" s="19" t="e">
        <f>VLOOKUP($F$2,ドロップダウン用データ!$A$3:$C$90,3,0)</f>
        <v>#N/A</v>
      </c>
      <c r="C31" s="110"/>
      <c r="D31" s="110"/>
      <c r="E31" s="110"/>
      <c r="F31" s="110"/>
      <c r="G31" s="111"/>
    </row>
    <row r="32" spans="1:14" ht="22.5" customHeight="1" x14ac:dyDescent="0.15">
      <c r="A32" s="12">
        <v>24</v>
      </c>
      <c r="B32" s="19" t="e">
        <f>VLOOKUP($F$2,ドロップダウン用データ!$A$3:$C$90,3,0)</f>
        <v>#N/A</v>
      </c>
      <c r="C32" s="110"/>
      <c r="D32" s="110"/>
      <c r="E32" s="110"/>
      <c r="F32" s="110"/>
      <c r="G32" s="111"/>
    </row>
    <row r="33" spans="1:7" ht="22.5" customHeight="1" x14ac:dyDescent="0.15">
      <c r="A33" s="12">
        <v>25</v>
      </c>
      <c r="B33" s="19" t="e">
        <f>VLOOKUP($F$2,ドロップダウン用データ!$A$3:$C$90,3,0)</f>
        <v>#N/A</v>
      </c>
      <c r="C33" s="110"/>
      <c r="D33" s="110"/>
      <c r="E33" s="110"/>
      <c r="F33" s="110"/>
      <c r="G33" s="111"/>
    </row>
    <row r="34" spans="1:7" ht="22.5" customHeight="1" x14ac:dyDescent="0.15">
      <c r="A34" s="12">
        <v>26</v>
      </c>
      <c r="B34" s="19" t="e">
        <f>VLOOKUP($F$2,ドロップダウン用データ!$A$3:$C$90,3,0)</f>
        <v>#N/A</v>
      </c>
      <c r="C34" s="110"/>
      <c r="D34" s="110"/>
      <c r="E34" s="110"/>
      <c r="F34" s="110"/>
      <c r="G34" s="111"/>
    </row>
    <row r="35" spans="1:7" ht="22.5" customHeight="1" x14ac:dyDescent="0.15">
      <c r="A35" s="12">
        <v>27</v>
      </c>
      <c r="B35" s="19" t="e">
        <f>VLOOKUP($F$2,ドロップダウン用データ!$A$3:$C$90,3,0)</f>
        <v>#N/A</v>
      </c>
      <c r="C35" s="110"/>
      <c r="D35" s="110"/>
      <c r="E35" s="110"/>
      <c r="F35" s="110"/>
      <c r="G35" s="111"/>
    </row>
    <row r="36" spans="1:7" ht="22.5" customHeight="1" x14ac:dyDescent="0.15">
      <c r="A36" s="12">
        <v>28</v>
      </c>
      <c r="B36" s="19" t="e">
        <f>VLOOKUP($F$2,ドロップダウン用データ!$A$3:$C$90,3,0)</f>
        <v>#N/A</v>
      </c>
      <c r="C36" s="110"/>
      <c r="D36" s="110"/>
      <c r="E36" s="110"/>
      <c r="F36" s="110"/>
      <c r="G36" s="111"/>
    </row>
    <row r="37" spans="1:7" ht="22.5" customHeight="1" x14ac:dyDescent="0.15">
      <c r="A37" s="12">
        <v>29</v>
      </c>
      <c r="B37" s="19" t="e">
        <f>VLOOKUP($F$2,ドロップダウン用データ!$A$3:$C$90,3,0)</f>
        <v>#N/A</v>
      </c>
      <c r="C37" s="110"/>
      <c r="D37" s="110"/>
      <c r="E37" s="110"/>
      <c r="F37" s="110"/>
      <c r="G37" s="111"/>
    </row>
    <row r="38" spans="1:7" ht="22.5" customHeight="1" x14ac:dyDescent="0.15">
      <c r="A38" s="12">
        <v>30</v>
      </c>
      <c r="B38" s="19" t="e">
        <f>VLOOKUP($F$2,ドロップダウン用データ!$A$3:$C$90,3,0)</f>
        <v>#N/A</v>
      </c>
      <c r="C38" s="110"/>
      <c r="D38" s="110"/>
      <c r="E38" s="110"/>
      <c r="F38" s="110"/>
      <c r="G38" s="111"/>
    </row>
    <row r="39" spans="1:7" x14ac:dyDescent="0.15">
      <c r="A39" s="12"/>
      <c r="B39" s="17"/>
      <c r="C39" s="14"/>
      <c r="D39" s="14"/>
      <c r="E39" s="14"/>
      <c r="F39" s="14"/>
      <c r="G39" s="28"/>
    </row>
    <row r="40" spans="1:7" ht="19.7" customHeight="1" x14ac:dyDescent="0.15">
      <c r="A40" s="114" t="s">
        <v>52</v>
      </c>
      <c r="B40" s="115"/>
      <c r="C40" s="25">
        <f>COUNTA(C9:C38)</f>
        <v>0</v>
      </c>
      <c r="D40" s="25"/>
      <c r="E40" s="25"/>
      <c r="F40" s="25"/>
      <c r="G40" s="25"/>
    </row>
    <row r="43" spans="1:7" ht="12" customHeight="1" x14ac:dyDescent="0.15">
      <c r="A43" s="13"/>
    </row>
    <row r="44" spans="1:7" ht="12" customHeight="1" x14ac:dyDescent="0.15">
      <c r="A44" s="13"/>
    </row>
    <row r="88" spans="1:4" ht="12" customHeight="1" x14ac:dyDescent="0.15">
      <c r="A88" s="13"/>
      <c r="B88" s="13"/>
      <c r="C88" s="13"/>
      <c r="D88" s="1"/>
    </row>
    <row r="89" spans="1:4" ht="12" customHeight="1" x14ac:dyDescent="0.15">
      <c r="A89" s="13"/>
      <c r="B89" s="13"/>
      <c r="C89" s="13"/>
      <c r="D89" s="1"/>
    </row>
    <row r="90" spans="1:4" ht="12" customHeight="1" x14ac:dyDescent="0.15">
      <c r="A90" s="13"/>
      <c r="B90" s="13"/>
      <c r="C90" s="13"/>
      <c r="D90" s="1"/>
    </row>
    <row r="91" spans="1:4" ht="12" customHeight="1" x14ac:dyDescent="0.15">
      <c r="A91" s="13"/>
      <c r="B91" s="13"/>
      <c r="C91" s="13"/>
      <c r="D91" s="1"/>
    </row>
    <row r="92" spans="1:4" ht="12" customHeight="1" x14ac:dyDescent="0.15">
      <c r="A92" s="13"/>
      <c r="B92" s="13"/>
      <c r="C92" s="13"/>
      <c r="D92" s="1"/>
    </row>
    <row r="93" spans="1:4" ht="12" customHeight="1" x14ac:dyDescent="0.15">
      <c r="A93" s="13"/>
      <c r="B93" s="13"/>
      <c r="C93" s="13"/>
      <c r="D93" s="1"/>
    </row>
    <row r="94" spans="1:4" ht="12" customHeight="1" x14ac:dyDescent="0.15">
      <c r="A94" s="13"/>
      <c r="B94" s="13"/>
      <c r="C94" s="13"/>
      <c r="D94" s="1"/>
    </row>
    <row r="95" spans="1:4" ht="12" customHeight="1" x14ac:dyDescent="0.15">
      <c r="A95" s="13"/>
      <c r="B95" s="13"/>
      <c r="C95" s="13"/>
      <c r="D95" s="1"/>
    </row>
  </sheetData>
  <sheetProtection selectLockedCells="1"/>
  <mergeCells count="10">
    <mergeCell ref="C8:G8"/>
    <mergeCell ref="J17:K17"/>
    <mergeCell ref="F2:G2"/>
    <mergeCell ref="A5:D5"/>
    <mergeCell ref="A40:B40"/>
    <mergeCell ref="A4:D4"/>
    <mergeCell ref="A7:A8"/>
    <mergeCell ref="B7:B8"/>
    <mergeCell ref="F5:G5"/>
    <mergeCell ref="I11:K15"/>
  </mergeCells>
  <phoneticPr fontId="29"/>
  <dataValidations count="3">
    <dataValidation type="list" allowBlank="1" showInputMessage="1" showErrorMessage="1" sqref="C39" xr:uid="{00000000-0002-0000-0200-000001000000}">
      <formula1>所在地</formula1>
    </dataValidation>
    <dataValidation type="list" allowBlank="1" showInputMessage="1" showErrorMessage="1" sqref="E9:E39" xr:uid="{00000000-0002-0000-0200-000002000000}">
      <formula1>経営者年齢区分</formula1>
    </dataValidation>
    <dataValidation type="list" allowBlank="1" showInputMessage="1" showErrorMessage="1" sqref="F9:F39" xr:uid="{00000000-0002-0000-0200-000003000000}">
      <formula1>診断実施年月</formula1>
    </dataValidation>
  </dataValidations>
  <pageMargins left="0.70866141732283472" right="0.51181102362204722" top="0.74803149606299213" bottom="0.74803149606299213" header="0.31496062992125984" footer="0.31496062992125984"/>
  <pageSetup paperSize="9" scale="82" orientation="portrait" r:id="rId1"/>
  <rowBreaks count="2" manualBreakCount="2">
    <brk id="42" max="16383" man="1"/>
    <brk id="9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4000000}">
          <x14:formula1>
            <xm:f>ドロップダウン用データ!$H$3:$H$12</xm:f>
          </x14:formula1>
          <xm:sqref>D39</xm:sqref>
        </x14:dataValidation>
        <x14:dataValidation type="list" allowBlank="1" showInputMessage="1" showErrorMessage="1" xr:uid="{DA04EAD2-3757-4E1B-9A91-6E6C3ACA406C}">
          <x14:formula1>
            <xm:f>ドロップダウン用データ!$H$3:$H$13</xm:f>
          </x14:formula1>
          <xm:sqref>D9:D38</xm:sqref>
        </x14:dataValidation>
        <x14:dataValidation type="list" allowBlank="1" showInputMessage="1" showErrorMessage="1" xr:uid="{C520EBFF-7DF5-4300-BF95-9F4598B5D231}">
          <x14:formula1>
            <xm:f>ドロップダウン用データ!$N$3:$N$7</xm:f>
          </x14:formula1>
          <xm:sqref>G9:G39</xm:sqref>
        </x14:dataValidation>
        <x14:dataValidation type="list" allowBlank="1" showInputMessage="1" showErrorMessage="1" xr:uid="{00000000-0002-0000-0200-000000000000}">
          <x14:formula1>
            <xm:f>ドロップダウン用データ!$A$3:$A$132</xm:f>
          </x14:formula1>
          <xm:sqref>F2</xm:sqref>
        </x14:dataValidation>
        <x14:dataValidation type="list" allowBlank="1" showInputMessage="1" showErrorMessage="1" xr:uid="{7E3508D2-103E-40E8-993D-913D1EBFD550}">
          <x14:formula1>
            <xm:f>ドロップダウン用データ!$E$3:$E$45</xm:f>
          </x14:formula1>
          <xm:sqref>C9:C38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7B9E5-E036-4C70-8861-DBCBEE1C5EF2}">
  <sheetPr>
    <tabColor rgb="FFFF0000"/>
  </sheetPr>
  <dimension ref="A2:N95"/>
  <sheetViews>
    <sheetView workbookViewId="0"/>
  </sheetViews>
  <sheetFormatPr defaultRowHeight="12" x14ac:dyDescent="0.15"/>
  <cols>
    <col min="1" max="1" width="3.875" style="1" customWidth="1"/>
    <col min="2" max="2" width="26.5" style="10" customWidth="1"/>
    <col min="3" max="5" width="13.625" style="11" customWidth="1"/>
    <col min="6" max="6" width="12.875" style="11" customWidth="1"/>
    <col min="7" max="7" width="27.375" style="11" bestFit="1" customWidth="1"/>
    <col min="8" max="8" width="9" style="1"/>
    <col min="9" max="9" width="47.625" style="1" bestFit="1" customWidth="1"/>
    <col min="10" max="16384" width="9" style="1"/>
  </cols>
  <sheetData>
    <row r="2" spans="1:12" ht="42.6" customHeight="1" x14ac:dyDescent="0.15">
      <c r="E2" s="17" t="s">
        <v>197</v>
      </c>
      <c r="F2" s="137"/>
      <c r="G2" s="138"/>
    </row>
    <row r="3" spans="1:12" ht="5.25" customHeight="1" x14ac:dyDescent="0.15"/>
    <row r="4" spans="1:12" ht="14.25" x14ac:dyDescent="0.15">
      <c r="A4" s="118" t="s">
        <v>136</v>
      </c>
      <c r="B4" s="118"/>
      <c r="C4" s="118"/>
      <c r="D4" s="118"/>
    </row>
    <row r="5" spans="1:12" x14ac:dyDescent="0.15">
      <c r="A5" s="119" t="s">
        <v>200</v>
      </c>
      <c r="B5" s="119"/>
      <c r="C5" s="119"/>
      <c r="D5" s="120"/>
      <c r="E5" s="26" t="s">
        <v>199</v>
      </c>
      <c r="F5" s="114" t="s">
        <v>266</v>
      </c>
      <c r="G5" s="115"/>
    </row>
    <row r="6" spans="1:12" ht="7.5" customHeight="1" x14ac:dyDescent="0.15">
      <c r="A6" s="27"/>
      <c r="B6" s="27"/>
    </row>
    <row r="7" spans="1:12" ht="24" customHeight="1" x14ac:dyDescent="0.15">
      <c r="A7" s="121" t="s">
        <v>0</v>
      </c>
      <c r="B7" s="122" t="s">
        <v>132</v>
      </c>
      <c r="C7" s="26" t="s">
        <v>2</v>
      </c>
      <c r="D7" s="26" t="s">
        <v>1</v>
      </c>
      <c r="E7" s="17" t="s">
        <v>53</v>
      </c>
      <c r="F7" s="26" t="s">
        <v>67</v>
      </c>
      <c r="G7" s="17" t="s">
        <v>247</v>
      </c>
    </row>
    <row r="8" spans="1:12" ht="12" customHeight="1" x14ac:dyDescent="0.15">
      <c r="A8" s="121"/>
      <c r="B8" s="122"/>
      <c r="C8" s="114" t="s">
        <v>198</v>
      </c>
      <c r="D8" s="123"/>
      <c r="E8" s="123"/>
      <c r="F8" s="123"/>
      <c r="G8" s="115"/>
    </row>
    <row r="9" spans="1:12" ht="22.5" customHeight="1" x14ac:dyDescent="0.15">
      <c r="A9" s="12">
        <v>1</v>
      </c>
      <c r="B9" s="19" t="e">
        <f>VLOOKUP($F$2,ドロップダウン用データ!$A$3:$C$90,3,0)</f>
        <v>#N/A</v>
      </c>
      <c r="C9" s="110"/>
      <c r="D9" s="110"/>
      <c r="E9" s="110"/>
      <c r="F9" s="110"/>
      <c r="G9" s="111"/>
    </row>
    <row r="10" spans="1:12" ht="22.5" customHeight="1" thickBot="1" x14ac:dyDescent="0.2">
      <c r="A10" s="12">
        <v>2</v>
      </c>
      <c r="B10" s="19" t="e">
        <f>VLOOKUP($F$2,ドロップダウン用データ!$A$3:$C$90,3,0)</f>
        <v>#N/A</v>
      </c>
      <c r="C10" s="110"/>
      <c r="D10" s="110"/>
      <c r="E10" s="110"/>
      <c r="F10" s="110"/>
      <c r="G10" s="111"/>
      <c r="I10" s="32" t="s">
        <v>261</v>
      </c>
      <c r="J10" s="32"/>
      <c r="K10" s="32"/>
      <c r="L10" s="30"/>
    </row>
    <row r="11" spans="1:12" ht="22.5" customHeight="1" x14ac:dyDescent="0.15">
      <c r="A11" s="12">
        <v>3</v>
      </c>
      <c r="B11" s="19" t="e">
        <f>VLOOKUP($F$2,ドロップダウン用データ!$A$3:$C$90,3,0)</f>
        <v>#N/A</v>
      </c>
      <c r="C11" s="110"/>
      <c r="D11" s="110"/>
      <c r="E11" s="110"/>
      <c r="F11" s="110"/>
      <c r="G11" s="111"/>
      <c r="I11" s="139"/>
      <c r="J11" s="140"/>
      <c r="K11" s="141"/>
    </row>
    <row r="12" spans="1:12" ht="22.5" customHeight="1" x14ac:dyDescent="0.15">
      <c r="A12" s="12">
        <v>4</v>
      </c>
      <c r="B12" s="19" t="e">
        <f>VLOOKUP($F$2,ドロップダウン用データ!$A$3:$C$90,3,0)</f>
        <v>#N/A</v>
      </c>
      <c r="C12" s="110"/>
      <c r="D12" s="110"/>
      <c r="E12" s="110"/>
      <c r="F12" s="110"/>
      <c r="G12" s="111"/>
      <c r="I12" s="142"/>
      <c r="J12" s="143"/>
      <c r="K12" s="144"/>
      <c r="L12" s="30"/>
    </row>
    <row r="13" spans="1:12" ht="22.5" customHeight="1" x14ac:dyDescent="0.15">
      <c r="A13" s="12">
        <v>5</v>
      </c>
      <c r="B13" s="19" t="e">
        <f>VLOOKUP($F$2,ドロップダウン用データ!$A$3:$C$90,3,0)</f>
        <v>#N/A</v>
      </c>
      <c r="C13" s="110"/>
      <c r="D13" s="110"/>
      <c r="E13" s="110"/>
      <c r="F13" s="110"/>
      <c r="G13" s="111"/>
      <c r="I13" s="142"/>
      <c r="J13" s="143"/>
      <c r="K13" s="144"/>
    </row>
    <row r="14" spans="1:12" ht="22.5" customHeight="1" x14ac:dyDescent="0.15">
      <c r="A14" s="12">
        <v>6</v>
      </c>
      <c r="B14" s="19" t="e">
        <f>VLOOKUP($F$2,ドロップダウン用データ!$A$3:$C$90,3,0)</f>
        <v>#N/A</v>
      </c>
      <c r="C14" s="110"/>
      <c r="D14" s="110"/>
      <c r="E14" s="110"/>
      <c r="F14" s="110"/>
      <c r="G14" s="111"/>
      <c r="I14" s="142"/>
      <c r="J14" s="143"/>
      <c r="K14" s="144"/>
      <c r="L14" s="30"/>
    </row>
    <row r="15" spans="1:12" ht="22.5" customHeight="1" thickBot="1" x14ac:dyDescent="0.2">
      <c r="A15" s="12">
        <v>7</v>
      </c>
      <c r="B15" s="19" t="e">
        <f>VLOOKUP($F$2,ドロップダウン用データ!$A$3:$C$90,3,0)</f>
        <v>#N/A</v>
      </c>
      <c r="C15" s="110"/>
      <c r="D15" s="110"/>
      <c r="E15" s="110"/>
      <c r="F15" s="110"/>
      <c r="G15" s="111"/>
      <c r="I15" s="145"/>
      <c r="J15" s="146"/>
      <c r="K15" s="147"/>
      <c r="L15" s="30"/>
    </row>
    <row r="16" spans="1:12" ht="22.5" customHeight="1" x14ac:dyDescent="0.15">
      <c r="A16" s="12">
        <v>8</v>
      </c>
      <c r="B16" s="19" t="e">
        <f>VLOOKUP($F$2,ドロップダウン用データ!$A$3:$C$90,3,0)</f>
        <v>#N/A</v>
      </c>
      <c r="C16" s="110"/>
      <c r="D16" s="110"/>
      <c r="E16" s="110"/>
      <c r="F16" s="110"/>
      <c r="G16" s="111"/>
    </row>
    <row r="17" spans="1:14" ht="22.5" customHeight="1" x14ac:dyDescent="0.15">
      <c r="A17" s="12">
        <v>9</v>
      </c>
      <c r="B17" s="19" t="e">
        <f>VLOOKUP($F$2,ドロップダウン用データ!$A$3:$C$90,3,0)</f>
        <v>#N/A</v>
      </c>
      <c r="C17" s="110"/>
      <c r="D17" s="110"/>
      <c r="E17" s="110"/>
      <c r="F17" s="110"/>
      <c r="G17" s="111"/>
      <c r="I17" s="96" t="s">
        <v>264</v>
      </c>
      <c r="J17" s="136"/>
      <c r="K17" s="136"/>
    </row>
    <row r="18" spans="1:14" ht="22.5" customHeight="1" x14ac:dyDescent="0.15">
      <c r="A18" s="12">
        <v>10</v>
      </c>
      <c r="B18" s="19" t="e">
        <f>VLOOKUP($F$2,ドロップダウン用データ!$A$3:$C$90,3,0)</f>
        <v>#N/A</v>
      </c>
      <c r="C18" s="110"/>
      <c r="D18" s="110"/>
      <c r="E18" s="110"/>
      <c r="F18" s="110"/>
      <c r="G18" s="111"/>
      <c r="I18" s="97"/>
      <c r="J18" s="98" t="s">
        <v>267</v>
      </c>
      <c r="K18" s="98" t="s">
        <v>268</v>
      </c>
    </row>
    <row r="19" spans="1:14" ht="22.5" customHeight="1" x14ac:dyDescent="0.15">
      <c r="A19" s="12">
        <v>11</v>
      </c>
      <c r="B19" s="19" t="e">
        <f>VLOOKUP($F$2,ドロップダウン用データ!$A$3:$C$90,3,0)</f>
        <v>#N/A</v>
      </c>
      <c r="C19" s="110"/>
      <c r="D19" s="110"/>
      <c r="E19" s="110"/>
      <c r="F19" s="110"/>
      <c r="G19" s="111"/>
      <c r="I19" s="99" t="s">
        <v>248</v>
      </c>
      <c r="J19" s="100">
        <f>COUNTIFS($F$9:$F$38,"6月",$G$9:$G$38,"１．士業等専門家を紹介")</f>
        <v>0</v>
      </c>
      <c r="K19" s="100">
        <f>COUNTIFS($F$9:$F$38,"7月",$G$9:$G$38,"１．士業等専門家を紹介")</f>
        <v>0</v>
      </c>
    </row>
    <row r="20" spans="1:14" ht="22.5" customHeight="1" x14ac:dyDescent="0.15">
      <c r="A20" s="12">
        <v>12</v>
      </c>
      <c r="B20" s="19" t="e">
        <f>VLOOKUP($F$2,ドロップダウン用データ!$A$3:$C$90,3,0)</f>
        <v>#N/A</v>
      </c>
      <c r="C20" s="110"/>
      <c r="D20" s="110"/>
      <c r="E20" s="110"/>
      <c r="F20" s="110"/>
      <c r="G20" s="111"/>
      <c r="I20" s="101" t="s">
        <v>249</v>
      </c>
      <c r="J20" s="102"/>
      <c r="K20" s="103"/>
    </row>
    <row r="21" spans="1:14" ht="22.5" customHeight="1" x14ac:dyDescent="0.15">
      <c r="A21" s="12">
        <v>13</v>
      </c>
      <c r="B21" s="19" t="e">
        <f>VLOOKUP($F$2,ドロップダウン用データ!$A$3:$C$90,3,0)</f>
        <v>#N/A</v>
      </c>
      <c r="C21" s="110"/>
      <c r="D21" s="110"/>
      <c r="E21" s="110"/>
      <c r="F21" s="110"/>
      <c r="G21" s="111"/>
      <c r="I21" s="99" t="s">
        <v>250</v>
      </c>
      <c r="J21" s="104">
        <f>COUNTIFS($F$9:$F$38,"6月",$G$9:$G$38,"２．他の支援機関、金融機関を紹介")</f>
        <v>0</v>
      </c>
      <c r="K21" s="100">
        <f>COUNTIFS($F$9:$F$38,"7月",$G$9:$G$38,"２．他の支援機関、金融機関を紹介")</f>
        <v>0</v>
      </c>
      <c r="L21" s="32"/>
      <c r="M21" s="33"/>
      <c r="N21" s="33"/>
    </row>
    <row r="22" spans="1:14" ht="22.5" customHeight="1" x14ac:dyDescent="0.15">
      <c r="A22" s="12">
        <v>14</v>
      </c>
      <c r="B22" s="19" t="e">
        <f>VLOOKUP($F$2,ドロップダウン用データ!$A$3:$C$90,3,0)</f>
        <v>#N/A</v>
      </c>
      <c r="C22" s="110"/>
      <c r="D22" s="110"/>
      <c r="E22" s="110"/>
      <c r="F22" s="110"/>
      <c r="G22" s="111"/>
      <c r="I22" s="101" t="s">
        <v>252</v>
      </c>
      <c r="J22" s="103"/>
      <c r="K22" s="103"/>
      <c r="L22" s="43"/>
      <c r="M22" s="43"/>
      <c r="N22" s="43"/>
    </row>
    <row r="23" spans="1:14" ht="22.5" customHeight="1" x14ac:dyDescent="0.15">
      <c r="A23" s="12">
        <v>15</v>
      </c>
      <c r="B23" s="19" t="e">
        <f>VLOOKUP($F$2,ドロップダウン用データ!$A$3:$C$90,3,0)</f>
        <v>#N/A</v>
      </c>
      <c r="C23" s="110"/>
      <c r="D23" s="110"/>
      <c r="E23" s="110"/>
      <c r="F23" s="110"/>
      <c r="G23" s="111"/>
      <c r="I23" s="99" t="s">
        <v>253</v>
      </c>
      <c r="J23" s="100">
        <f>COUNTIFS($F$9:$F$38,"6月",$G$9:$G$38,"３．診断した機関が対応")</f>
        <v>0</v>
      </c>
      <c r="K23" s="100">
        <f>COUNTIFS($F$9:$F$38,"7月",$G$9:$G$38,"３．診断した機関が対応")</f>
        <v>0</v>
      </c>
      <c r="L23" s="43"/>
      <c r="M23" s="43"/>
      <c r="N23" s="43"/>
    </row>
    <row r="24" spans="1:14" ht="22.5" customHeight="1" x14ac:dyDescent="0.15">
      <c r="A24" s="12">
        <v>16</v>
      </c>
      <c r="B24" s="19" t="e">
        <f>VLOOKUP($F$2,ドロップダウン用データ!$A$3:$C$90,3,0)</f>
        <v>#N/A</v>
      </c>
      <c r="C24" s="110"/>
      <c r="D24" s="110"/>
      <c r="E24" s="110"/>
      <c r="F24" s="110"/>
      <c r="G24" s="111"/>
      <c r="I24" s="105"/>
      <c r="J24" s="106"/>
      <c r="K24" s="106"/>
      <c r="L24" s="43"/>
      <c r="M24" s="43"/>
      <c r="N24" s="43"/>
    </row>
    <row r="25" spans="1:14" ht="22.5" customHeight="1" x14ac:dyDescent="0.15">
      <c r="A25" s="12">
        <v>17</v>
      </c>
      <c r="B25" s="19" t="e">
        <f>VLOOKUP($F$2,ドロップダウン用データ!$A$3:$C$90,3,0)</f>
        <v>#N/A</v>
      </c>
      <c r="C25" s="110"/>
      <c r="D25" s="110"/>
      <c r="E25" s="110"/>
      <c r="F25" s="110"/>
      <c r="G25" s="111"/>
      <c r="I25" s="107" t="s">
        <v>251</v>
      </c>
      <c r="J25" s="107">
        <f>COUNTIFS($F$9:$F$38,"6月",$G$9:$G$38,"４．エリアCO（事業承継・引継ぎ支援センター）を紹介")</f>
        <v>0</v>
      </c>
      <c r="K25" s="107">
        <f>COUNTIFS($F$9:$F$38,"7月",$G$9:$G$38,"４．エリアCO（事業承継・引継ぎ支援センター）を紹介")</f>
        <v>0</v>
      </c>
      <c r="L25" s="43"/>
      <c r="M25" s="43"/>
      <c r="N25" s="43"/>
    </row>
    <row r="26" spans="1:14" ht="22.5" customHeight="1" x14ac:dyDescent="0.15">
      <c r="A26" s="12">
        <v>18</v>
      </c>
      <c r="B26" s="19" t="e">
        <f>VLOOKUP($F$2,ドロップダウン用データ!$A$3:$C$90,3,0)</f>
        <v>#N/A</v>
      </c>
      <c r="C26" s="110"/>
      <c r="D26" s="110"/>
      <c r="E26" s="110"/>
      <c r="F26" s="110"/>
      <c r="G26" s="111"/>
      <c r="I26" s="108"/>
      <c r="J26" s="108"/>
      <c r="K26" s="108"/>
      <c r="L26" s="43"/>
      <c r="M26" s="43"/>
      <c r="N26" s="43"/>
    </row>
    <row r="27" spans="1:14" ht="22.5" customHeight="1" x14ac:dyDescent="0.15">
      <c r="A27" s="12">
        <v>19</v>
      </c>
      <c r="B27" s="19" t="e">
        <f>VLOOKUP($F$2,ドロップダウン用データ!$A$3:$C$90,3,0)</f>
        <v>#N/A</v>
      </c>
      <c r="C27" s="110"/>
      <c r="D27" s="110"/>
      <c r="E27" s="110"/>
      <c r="F27" s="110"/>
      <c r="G27" s="111"/>
      <c r="I27" s="107" t="s">
        <v>254</v>
      </c>
      <c r="J27" s="107">
        <f>COUNTIFS($F$9:$F$38,"6月",$G$9:$G$38,"５．支援の必要無し")</f>
        <v>0</v>
      </c>
      <c r="K27" s="107">
        <f>COUNTIFS($F$9:$F$38,"7月",$G$9:$G$38,"５．支援の必要無し")</f>
        <v>0</v>
      </c>
    </row>
    <row r="28" spans="1:14" ht="22.5" customHeight="1" x14ac:dyDescent="0.15">
      <c r="A28" s="12">
        <v>20</v>
      </c>
      <c r="B28" s="19" t="e">
        <f>VLOOKUP($F$2,ドロップダウン用データ!$A$3:$C$90,3,0)</f>
        <v>#N/A</v>
      </c>
      <c r="C28" s="110"/>
      <c r="D28" s="110"/>
      <c r="E28" s="110"/>
      <c r="F28" s="110"/>
      <c r="G28" s="111"/>
      <c r="I28" s="108"/>
      <c r="J28" s="108"/>
      <c r="K28" s="108"/>
    </row>
    <row r="29" spans="1:14" ht="22.5" customHeight="1" x14ac:dyDescent="0.15">
      <c r="A29" s="12">
        <v>21</v>
      </c>
      <c r="B29" s="19" t="e">
        <f>VLOOKUP($F$2,ドロップダウン用データ!$A$3:$C$90,3,0)</f>
        <v>#N/A</v>
      </c>
      <c r="C29" s="110"/>
      <c r="D29" s="110"/>
      <c r="E29" s="110"/>
      <c r="F29" s="110"/>
      <c r="G29" s="111"/>
      <c r="I29" s="109" t="s">
        <v>260</v>
      </c>
      <c r="J29" s="108">
        <f>SUM(J19,J21,J23,J25,J27)</f>
        <v>0</v>
      </c>
      <c r="K29" s="108">
        <f>SUM(K19,K21,K23,K25,K27)</f>
        <v>0</v>
      </c>
    </row>
    <row r="30" spans="1:14" ht="22.5" customHeight="1" x14ac:dyDescent="0.15">
      <c r="A30" s="12">
        <v>22</v>
      </c>
      <c r="B30" s="19" t="e">
        <f>VLOOKUP($F$2,ドロップダウン用データ!$A$3:$C$90,3,0)</f>
        <v>#N/A</v>
      </c>
      <c r="C30" s="110"/>
      <c r="D30" s="110"/>
      <c r="E30" s="110"/>
      <c r="F30" s="110"/>
      <c r="G30" s="111"/>
    </row>
    <row r="31" spans="1:14" ht="22.5" customHeight="1" x14ac:dyDescent="0.15">
      <c r="A31" s="12">
        <v>23</v>
      </c>
      <c r="B31" s="19" t="e">
        <f>VLOOKUP($F$2,ドロップダウン用データ!$A$3:$C$90,3,0)</f>
        <v>#N/A</v>
      </c>
      <c r="C31" s="110"/>
      <c r="D31" s="110"/>
      <c r="E31" s="110"/>
      <c r="F31" s="110"/>
      <c r="G31" s="111"/>
    </row>
    <row r="32" spans="1:14" ht="22.5" customHeight="1" x14ac:dyDescent="0.15">
      <c r="A32" s="12">
        <v>24</v>
      </c>
      <c r="B32" s="19" t="e">
        <f>VLOOKUP($F$2,ドロップダウン用データ!$A$3:$C$90,3,0)</f>
        <v>#N/A</v>
      </c>
      <c r="C32" s="110"/>
      <c r="D32" s="110"/>
      <c r="E32" s="110"/>
      <c r="F32" s="110"/>
      <c r="G32" s="111"/>
    </row>
    <row r="33" spans="1:7" ht="22.5" customHeight="1" x14ac:dyDescent="0.15">
      <c r="A33" s="12">
        <v>25</v>
      </c>
      <c r="B33" s="19" t="e">
        <f>VLOOKUP($F$2,ドロップダウン用データ!$A$3:$C$90,3,0)</f>
        <v>#N/A</v>
      </c>
      <c r="C33" s="110"/>
      <c r="D33" s="110"/>
      <c r="E33" s="110"/>
      <c r="F33" s="110"/>
      <c r="G33" s="111"/>
    </row>
    <row r="34" spans="1:7" ht="22.5" customHeight="1" x14ac:dyDescent="0.15">
      <c r="A34" s="12">
        <v>26</v>
      </c>
      <c r="B34" s="19" t="e">
        <f>VLOOKUP($F$2,ドロップダウン用データ!$A$3:$C$90,3,0)</f>
        <v>#N/A</v>
      </c>
      <c r="C34" s="110"/>
      <c r="D34" s="110"/>
      <c r="E34" s="110"/>
      <c r="F34" s="110"/>
      <c r="G34" s="111"/>
    </row>
    <row r="35" spans="1:7" ht="22.5" customHeight="1" x14ac:dyDescent="0.15">
      <c r="A35" s="12">
        <v>27</v>
      </c>
      <c r="B35" s="19" t="e">
        <f>VLOOKUP($F$2,ドロップダウン用データ!$A$3:$C$90,3,0)</f>
        <v>#N/A</v>
      </c>
      <c r="C35" s="110"/>
      <c r="D35" s="110"/>
      <c r="E35" s="110"/>
      <c r="F35" s="110"/>
      <c r="G35" s="111"/>
    </row>
    <row r="36" spans="1:7" ht="22.5" customHeight="1" x14ac:dyDescent="0.15">
      <c r="A36" s="12">
        <v>28</v>
      </c>
      <c r="B36" s="19" t="e">
        <f>VLOOKUP($F$2,ドロップダウン用データ!$A$3:$C$90,3,0)</f>
        <v>#N/A</v>
      </c>
      <c r="C36" s="110"/>
      <c r="D36" s="110"/>
      <c r="E36" s="110"/>
      <c r="F36" s="110"/>
      <c r="G36" s="111"/>
    </row>
    <row r="37" spans="1:7" ht="22.5" customHeight="1" x14ac:dyDescent="0.15">
      <c r="A37" s="12">
        <v>29</v>
      </c>
      <c r="B37" s="19" t="e">
        <f>VLOOKUP($F$2,ドロップダウン用データ!$A$3:$C$90,3,0)</f>
        <v>#N/A</v>
      </c>
      <c r="C37" s="110"/>
      <c r="D37" s="110"/>
      <c r="E37" s="110"/>
      <c r="F37" s="110"/>
      <c r="G37" s="111"/>
    </row>
    <row r="38" spans="1:7" ht="22.5" customHeight="1" x14ac:dyDescent="0.15">
      <c r="A38" s="12">
        <v>30</v>
      </c>
      <c r="B38" s="19" t="e">
        <f>VLOOKUP($F$2,ドロップダウン用データ!$A$3:$C$90,3,0)</f>
        <v>#N/A</v>
      </c>
      <c r="C38" s="110"/>
      <c r="D38" s="110"/>
      <c r="E38" s="110"/>
      <c r="F38" s="110"/>
      <c r="G38" s="111"/>
    </row>
    <row r="39" spans="1:7" x14ac:dyDescent="0.15">
      <c r="A39" s="12"/>
      <c r="B39" s="17"/>
      <c r="C39" s="14"/>
      <c r="D39" s="14"/>
      <c r="E39" s="14"/>
      <c r="F39" s="14"/>
      <c r="G39" s="28"/>
    </row>
    <row r="40" spans="1:7" ht="19.7" customHeight="1" x14ac:dyDescent="0.15">
      <c r="A40" s="114" t="s">
        <v>52</v>
      </c>
      <c r="B40" s="115"/>
      <c r="C40" s="26">
        <f>COUNTA(C9:C38)</f>
        <v>0</v>
      </c>
      <c r="D40" s="26"/>
      <c r="E40" s="26"/>
      <c r="F40" s="26"/>
      <c r="G40" s="26"/>
    </row>
    <row r="43" spans="1:7" ht="12" customHeight="1" x14ac:dyDescent="0.15">
      <c r="A43" s="13"/>
    </row>
    <row r="44" spans="1:7" ht="12" customHeight="1" x14ac:dyDescent="0.15">
      <c r="A44" s="13"/>
    </row>
    <row r="88" spans="1:4" ht="12" customHeight="1" x14ac:dyDescent="0.15">
      <c r="A88" s="13"/>
      <c r="B88" s="13"/>
      <c r="C88" s="13"/>
      <c r="D88" s="1"/>
    </row>
    <row r="89" spans="1:4" ht="12" customHeight="1" x14ac:dyDescent="0.15">
      <c r="A89" s="13"/>
      <c r="B89" s="13"/>
      <c r="C89" s="13"/>
      <c r="D89" s="1"/>
    </row>
    <row r="90" spans="1:4" ht="12" customHeight="1" x14ac:dyDescent="0.15">
      <c r="A90" s="13"/>
      <c r="B90" s="13"/>
      <c r="C90" s="13"/>
      <c r="D90" s="1"/>
    </row>
    <row r="91" spans="1:4" ht="12" customHeight="1" x14ac:dyDescent="0.15">
      <c r="A91" s="13"/>
      <c r="B91" s="13"/>
      <c r="C91" s="13"/>
      <c r="D91" s="1"/>
    </row>
    <row r="92" spans="1:4" ht="12" customHeight="1" x14ac:dyDescent="0.15">
      <c r="A92" s="13"/>
      <c r="B92" s="13"/>
      <c r="C92" s="13"/>
      <c r="D92" s="1"/>
    </row>
    <row r="93" spans="1:4" ht="12" customHeight="1" x14ac:dyDescent="0.15">
      <c r="A93" s="13"/>
      <c r="B93" s="13"/>
      <c r="C93" s="13"/>
      <c r="D93" s="1"/>
    </row>
    <row r="94" spans="1:4" ht="12" customHeight="1" x14ac:dyDescent="0.15">
      <c r="A94" s="13"/>
      <c r="B94" s="13"/>
      <c r="C94" s="13"/>
      <c r="D94" s="1"/>
    </row>
    <row r="95" spans="1:4" ht="12" customHeight="1" x14ac:dyDescent="0.15">
      <c r="A95" s="13"/>
      <c r="B95" s="13"/>
      <c r="C95" s="13"/>
      <c r="D95" s="1"/>
    </row>
  </sheetData>
  <sheetProtection selectLockedCells="1"/>
  <mergeCells count="10">
    <mergeCell ref="J17:K17"/>
    <mergeCell ref="A40:B40"/>
    <mergeCell ref="F2:G2"/>
    <mergeCell ref="A4:D4"/>
    <mergeCell ref="A5:D5"/>
    <mergeCell ref="F5:G5"/>
    <mergeCell ref="A7:A8"/>
    <mergeCell ref="B7:B8"/>
    <mergeCell ref="C8:G8"/>
    <mergeCell ref="I11:K15"/>
  </mergeCells>
  <phoneticPr fontId="29"/>
  <dataValidations count="3">
    <dataValidation type="list" allowBlank="1" showInputMessage="1" showErrorMessage="1" sqref="F9:F39" xr:uid="{5A1D7786-19D0-4E17-92A5-852ACF6E6290}">
      <formula1>診断実施年月</formula1>
    </dataValidation>
    <dataValidation type="list" allowBlank="1" showInputMessage="1" showErrorMessage="1" sqref="E9:E39" xr:uid="{44C8A299-24FC-48BC-8649-2B8E5DF572CE}">
      <formula1>経営者年齢区分</formula1>
    </dataValidation>
    <dataValidation type="list" allowBlank="1" showInputMessage="1" showErrorMessage="1" sqref="C39" xr:uid="{AC4D6CA4-20F1-4702-B004-139CC80A8AD6}">
      <formula1>所在地</formula1>
    </dataValidation>
  </dataValidations>
  <pageMargins left="0.70866141732283472" right="0.51181102362204722" top="0.74803149606299213" bottom="0.74803149606299213" header="0.31496062992125984" footer="0.31496062992125984"/>
  <pageSetup paperSize="9" scale="82" orientation="portrait" r:id="rId1"/>
  <rowBreaks count="2" manualBreakCount="2">
    <brk id="42" max="16383" man="1"/>
    <brk id="9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1A3A498-D939-43AA-8EBA-8148C0B534A3}">
          <x14:formula1>
            <xm:f>ドロップダウン用データ!$E$3:$E$45</xm:f>
          </x14:formula1>
          <xm:sqref>C9:C38</xm:sqref>
        </x14:dataValidation>
        <x14:dataValidation type="list" allowBlank="1" showInputMessage="1" showErrorMessage="1" xr:uid="{4AE5E45F-E796-416A-9F72-3088098F8C0A}">
          <x14:formula1>
            <xm:f>ドロップダウン用データ!$A$3:$A$132</xm:f>
          </x14:formula1>
          <xm:sqref>F2</xm:sqref>
        </x14:dataValidation>
        <x14:dataValidation type="list" allowBlank="1" showInputMessage="1" showErrorMessage="1" xr:uid="{38674EEF-888E-45AD-A3DF-CD86E8859C38}">
          <x14:formula1>
            <xm:f>ドロップダウン用データ!$N$3:$N$7</xm:f>
          </x14:formula1>
          <xm:sqref>G9:G39</xm:sqref>
        </x14:dataValidation>
        <x14:dataValidation type="list" allowBlank="1" showInputMessage="1" showErrorMessage="1" xr:uid="{39909A55-73CB-4F1B-9FB8-C069AA8E44C1}">
          <x14:formula1>
            <xm:f>ドロップダウン用データ!$H$3:$H$13</xm:f>
          </x14:formula1>
          <xm:sqref>D9:D38</xm:sqref>
        </x14:dataValidation>
        <x14:dataValidation type="list" allowBlank="1" showInputMessage="1" showErrorMessage="1" xr:uid="{8046049F-281C-4530-B6DE-CB3110696941}">
          <x14:formula1>
            <xm:f>ドロップダウン用データ!$H$3:$H$12</xm:f>
          </x14:formula1>
          <xm:sqref>D39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97640-9FCE-4149-ABA3-68584C555C3F}">
  <sheetPr>
    <tabColor rgb="FFFF0000"/>
  </sheetPr>
  <dimension ref="A2:N95"/>
  <sheetViews>
    <sheetView workbookViewId="0"/>
  </sheetViews>
  <sheetFormatPr defaultRowHeight="12" x14ac:dyDescent="0.15"/>
  <cols>
    <col min="1" max="1" width="3.875" style="1" customWidth="1"/>
    <col min="2" max="2" width="26.5" style="10" customWidth="1"/>
    <col min="3" max="5" width="13.625" style="11" customWidth="1"/>
    <col min="6" max="6" width="12.875" style="11" customWidth="1"/>
    <col min="7" max="7" width="27.375" style="11" bestFit="1" customWidth="1"/>
    <col min="8" max="8" width="9" style="1"/>
    <col min="9" max="9" width="47.625" style="1" bestFit="1" customWidth="1"/>
    <col min="10" max="16384" width="9" style="1"/>
  </cols>
  <sheetData>
    <row r="2" spans="1:12" ht="42.6" customHeight="1" x14ac:dyDescent="0.15">
      <c r="E2" s="17" t="s">
        <v>197</v>
      </c>
      <c r="F2" s="116"/>
      <c r="G2" s="117"/>
    </row>
    <row r="3" spans="1:12" ht="5.25" customHeight="1" x14ac:dyDescent="0.15"/>
    <row r="4" spans="1:12" ht="14.25" x14ac:dyDescent="0.15">
      <c r="A4" s="118" t="s">
        <v>136</v>
      </c>
      <c r="B4" s="118"/>
      <c r="C4" s="118"/>
      <c r="D4" s="118"/>
    </row>
    <row r="5" spans="1:12" x14ac:dyDescent="0.15">
      <c r="A5" s="119" t="s">
        <v>200</v>
      </c>
      <c r="B5" s="119"/>
      <c r="C5" s="119"/>
      <c r="D5" s="120"/>
      <c r="E5" s="44" t="s">
        <v>199</v>
      </c>
      <c r="F5" s="114" t="s">
        <v>269</v>
      </c>
      <c r="G5" s="115"/>
    </row>
    <row r="6" spans="1:12" ht="7.5" customHeight="1" x14ac:dyDescent="0.15">
      <c r="A6" s="45"/>
      <c r="B6" s="45"/>
    </row>
    <row r="7" spans="1:12" ht="24" customHeight="1" x14ac:dyDescent="0.15">
      <c r="A7" s="121" t="s">
        <v>0</v>
      </c>
      <c r="B7" s="122" t="s">
        <v>132</v>
      </c>
      <c r="C7" s="44" t="s">
        <v>2</v>
      </c>
      <c r="D7" s="44" t="s">
        <v>1</v>
      </c>
      <c r="E7" s="17" t="s">
        <v>53</v>
      </c>
      <c r="F7" s="44" t="s">
        <v>67</v>
      </c>
      <c r="G7" s="17" t="s">
        <v>247</v>
      </c>
    </row>
    <row r="8" spans="1:12" ht="12" customHeight="1" x14ac:dyDescent="0.15">
      <c r="A8" s="121"/>
      <c r="B8" s="122"/>
      <c r="C8" s="114" t="s">
        <v>198</v>
      </c>
      <c r="D8" s="123"/>
      <c r="E8" s="123"/>
      <c r="F8" s="123"/>
      <c r="G8" s="115"/>
    </row>
    <row r="9" spans="1:12" ht="22.5" customHeight="1" x14ac:dyDescent="0.15">
      <c r="A9" s="12">
        <v>1</v>
      </c>
      <c r="B9" s="19" t="e">
        <f>VLOOKUP($F$2,ドロップダウン用データ!$A$3:$C$90,3,0)</f>
        <v>#N/A</v>
      </c>
      <c r="C9" s="14"/>
      <c r="D9" s="14"/>
      <c r="E9" s="14"/>
      <c r="F9" s="14"/>
      <c r="G9" s="28"/>
    </row>
    <row r="10" spans="1:12" ht="22.5" customHeight="1" thickBot="1" x14ac:dyDescent="0.2">
      <c r="A10" s="12">
        <v>2</v>
      </c>
      <c r="B10" s="19" t="e">
        <f>VLOOKUP($F$2,ドロップダウン用データ!$A$3:$C$90,3,0)</f>
        <v>#N/A</v>
      </c>
      <c r="C10" s="14"/>
      <c r="D10" s="14"/>
      <c r="E10" s="14"/>
      <c r="F10" s="14"/>
      <c r="G10" s="28"/>
      <c r="I10" s="32" t="s">
        <v>261</v>
      </c>
      <c r="J10" s="32"/>
      <c r="K10" s="32"/>
      <c r="L10" s="30"/>
    </row>
    <row r="11" spans="1:12" ht="22.5" customHeight="1" x14ac:dyDescent="0.15">
      <c r="A11" s="12">
        <v>3</v>
      </c>
      <c r="B11" s="19" t="e">
        <f>VLOOKUP($F$2,ドロップダウン用データ!$A$3:$C$90,3,0)</f>
        <v>#N/A</v>
      </c>
      <c r="C11" s="14"/>
      <c r="D11" s="14"/>
      <c r="E11" s="14"/>
      <c r="F11" s="14"/>
      <c r="G11" s="28"/>
      <c r="I11" s="139"/>
      <c r="J11" s="140"/>
      <c r="K11" s="141"/>
    </row>
    <row r="12" spans="1:12" ht="22.5" customHeight="1" x14ac:dyDescent="0.15">
      <c r="A12" s="12">
        <v>4</v>
      </c>
      <c r="B12" s="19" t="e">
        <f>VLOOKUP($F$2,ドロップダウン用データ!$A$3:$C$90,3,0)</f>
        <v>#N/A</v>
      </c>
      <c r="C12" s="14"/>
      <c r="D12" s="14"/>
      <c r="E12" s="14"/>
      <c r="F12" s="14"/>
      <c r="G12" s="28"/>
      <c r="I12" s="142"/>
      <c r="J12" s="143"/>
      <c r="K12" s="144"/>
      <c r="L12" s="30"/>
    </row>
    <row r="13" spans="1:12" ht="22.5" customHeight="1" x14ac:dyDescent="0.15">
      <c r="A13" s="12">
        <v>5</v>
      </c>
      <c r="B13" s="19" t="e">
        <f>VLOOKUP($F$2,ドロップダウン用データ!$A$3:$C$90,3,0)</f>
        <v>#N/A</v>
      </c>
      <c r="C13" s="14"/>
      <c r="D13" s="14"/>
      <c r="E13" s="14"/>
      <c r="F13" s="14"/>
      <c r="G13" s="28"/>
      <c r="I13" s="142"/>
      <c r="J13" s="143"/>
      <c r="K13" s="144"/>
    </row>
    <row r="14" spans="1:12" ht="22.5" customHeight="1" x14ac:dyDescent="0.15">
      <c r="A14" s="12">
        <v>6</v>
      </c>
      <c r="B14" s="19" t="e">
        <f>VLOOKUP($F$2,ドロップダウン用データ!$A$3:$C$90,3,0)</f>
        <v>#N/A</v>
      </c>
      <c r="C14" s="14"/>
      <c r="D14" s="14"/>
      <c r="E14" s="14"/>
      <c r="F14" s="14"/>
      <c r="G14" s="28"/>
      <c r="I14" s="142"/>
      <c r="J14" s="143"/>
      <c r="K14" s="144"/>
      <c r="L14" s="30"/>
    </row>
    <row r="15" spans="1:12" ht="22.5" customHeight="1" thickBot="1" x14ac:dyDescent="0.2">
      <c r="A15" s="12">
        <v>7</v>
      </c>
      <c r="B15" s="19" t="e">
        <f>VLOOKUP($F$2,ドロップダウン用データ!$A$3:$C$90,3,0)</f>
        <v>#N/A</v>
      </c>
      <c r="C15" s="14"/>
      <c r="D15" s="14"/>
      <c r="E15" s="14"/>
      <c r="F15" s="14"/>
      <c r="G15" s="28"/>
      <c r="I15" s="145"/>
      <c r="J15" s="146"/>
      <c r="K15" s="147"/>
      <c r="L15" s="30"/>
    </row>
    <row r="16" spans="1:12" ht="22.5" customHeight="1" x14ac:dyDescent="0.15">
      <c r="A16" s="12">
        <v>8</v>
      </c>
      <c r="B16" s="19" t="e">
        <f>VLOOKUP($F$2,ドロップダウン用データ!$A$3:$C$90,3,0)</f>
        <v>#N/A</v>
      </c>
      <c r="C16" s="14"/>
      <c r="D16" s="14"/>
      <c r="E16" s="14"/>
      <c r="F16" s="14"/>
      <c r="G16" s="28"/>
    </row>
    <row r="17" spans="1:14" ht="22.5" customHeight="1" x14ac:dyDescent="0.15">
      <c r="A17" s="12">
        <v>9</v>
      </c>
      <c r="B17" s="19" t="e">
        <f>VLOOKUP($F$2,ドロップダウン用データ!$A$3:$C$90,3,0)</f>
        <v>#N/A</v>
      </c>
      <c r="C17" s="14"/>
      <c r="D17" s="14"/>
      <c r="E17" s="14"/>
      <c r="F17" s="14"/>
      <c r="G17" s="28"/>
      <c r="I17" s="82" t="s">
        <v>264</v>
      </c>
      <c r="J17" s="148"/>
      <c r="K17" s="148"/>
    </row>
    <row r="18" spans="1:14" ht="22.5" customHeight="1" x14ac:dyDescent="0.15">
      <c r="A18" s="12">
        <v>10</v>
      </c>
      <c r="B18" s="19" t="e">
        <f>VLOOKUP($F$2,ドロップダウン用データ!$A$3:$C$90,3,0)</f>
        <v>#N/A</v>
      </c>
      <c r="C18" s="14"/>
      <c r="D18" s="14"/>
      <c r="E18" s="14"/>
      <c r="F18" s="14"/>
      <c r="G18" s="28"/>
      <c r="I18" s="83"/>
      <c r="J18" s="84" t="s">
        <v>270</v>
      </c>
      <c r="K18" s="84" t="s">
        <v>271</v>
      </c>
    </row>
    <row r="19" spans="1:14" ht="22.5" customHeight="1" x14ac:dyDescent="0.15">
      <c r="A19" s="12">
        <v>11</v>
      </c>
      <c r="B19" s="19" t="e">
        <f>VLOOKUP($F$2,ドロップダウン用データ!$A$3:$C$90,3,0)</f>
        <v>#N/A</v>
      </c>
      <c r="C19" s="14"/>
      <c r="D19" s="14"/>
      <c r="E19" s="14"/>
      <c r="F19" s="14"/>
      <c r="G19" s="28"/>
      <c r="I19" s="85" t="s">
        <v>248</v>
      </c>
      <c r="J19" s="86">
        <f>COUNTIFS($F$9:$F$38,"8月",$G$9:$G$38,"１．士業等専門家を紹介")</f>
        <v>0</v>
      </c>
      <c r="K19" s="86">
        <f>COUNTIFS($F$9:$F$38,"9月",$G$9:$G$38,"１．士業等専門家を紹介")</f>
        <v>0</v>
      </c>
    </row>
    <row r="20" spans="1:14" ht="22.5" customHeight="1" x14ac:dyDescent="0.15">
      <c r="A20" s="12">
        <v>12</v>
      </c>
      <c r="B20" s="19" t="e">
        <f>VLOOKUP($F$2,ドロップダウン用データ!$A$3:$C$90,3,0)</f>
        <v>#N/A</v>
      </c>
      <c r="C20" s="14"/>
      <c r="D20" s="14"/>
      <c r="E20" s="14"/>
      <c r="F20" s="14"/>
      <c r="G20" s="28"/>
      <c r="I20" s="87" t="s">
        <v>249</v>
      </c>
      <c r="J20" s="88"/>
      <c r="K20" s="89"/>
    </row>
    <row r="21" spans="1:14" ht="22.5" customHeight="1" x14ac:dyDescent="0.15">
      <c r="A21" s="12">
        <v>13</v>
      </c>
      <c r="B21" s="19" t="e">
        <f>VLOOKUP($F$2,ドロップダウン用データ!$A$3:$C$90,3,0)</f>
        <v>#N/A</v>
      </c>
      <c r="C21" s="14"/>
      <c r="D21" s="14"/>
      <c r="E21" s="14"/>
      <c r="F21" s="14"/>
      <c r="G21" s="28"/>
      <c r="I21" s="85" t="s">
        <v>250</v>
      </c>
      <c r="J21" s="90">
        <f>COUNTIFS($F$9:$F$38,"8月",$G$9:$G$38,"２．他の支援機関、金融機関を紹介")</f>
        <v>0</v>
      </c>
      <c r="K21" s="86">
        <f>COUNTIFS($F$9:$F$38,"9月",$G$9:$G$38,"２．他の支援機関、金融機関を紹介")</f>
        <v>0</v>
      </c>
      <c r="L21" s="32"/>
      <c r="M21" s="33"/>
      <c r="N21" s="33"/>
    </row>
    <row r="22" spans="1:14" ht="22.5" customHeight="1" x14ac:dyDescent="0.15">
      <c r="A22" s="12">
        <v>14</v>
      </c>
      <c r="B22" s="19" t="e">
        <f>VLOOKUP($F$2,ドロップダウン用データ!$A$3:$C$90,3,0)</f>
        <v>#N/A</v>
      </c>
      <c r="C22" s="14"/>
      <c r="D22" s="14"/>
      <c r="E22" s="14"/>
      <c r="F22" s="14"/>
      <c r="G22" s="28"/>
      <c r="I22" s="87" t="s">
        <v>252</v>
      </c>
      <c r="J22" s="89"/>
      <c r="K22" s="89"/>
      <c r="L22" s="43"/>
      <c r="M22" s="43"/>
      <c r="N22" s="43"/>
    </row>
    <row r="23" spans="1:14" ht="22.5" customHeight="1" x14ac:dyDescent="0.15">
      <c r="A23" s="12">
        <v>15</v>
      </c>
      <c r="B23" s="19" t="e">
        <f>VLOOKUP($F$2,ドロップダウン用データ!$A$3:$C$90,3,0)</f>
        <v>#N/A</v>
      </c>
      <c r="C23" s="14"/>
      <c r="D23" s="14"/>
      <c r="E23" s="14"/>
      <c r="F23" s="14"/>
      <c r="G23" s="28"/>
      <c r="I23" s="85" t="s">
        <v>253</v>
      </c>
      <c r="J23" s="86">
        <f>COUNTIFS($F$9:$F$38,"8月",$G$9:$G$38,"３．診断した機関が対応")</f>
        <v>0</v>
      </c>
      <c r="K23" s="86">
        <f>COUNTIFS($F$9:$F$38,"9月",$G$9:$G$38,"３．診断した機関が対応")</f>
        <v>0</v>
      </c>
      <c r="L23" s="43"/>
      <c r="M23" s="43"/>
      <c r="N23" s="43"/>
    </row>
    <row r="24" spans="1:14" ht="22.5" customHeight="1" x14ac:dyDescent="0.15">
      <c r="A24" s="12">
        <v>16</v>
      </c>
      <c r="B24" s="19" t="e">
        <f>VLOOKUP($F$2,ドロップダウン用データ!$A$3:$C$90,3,0)</f>
        <v>#N/A</v>
      </c>
      <c r="C24" s="14"/>
      <c r="D24" s="14"/>
      <c r="E24" s="14"/>
      <c r="F24" s="14"/>
      <c r="G24" s="28"/>
      <c r="I24" s="91"/>
      <c r="J24" s="92"/>
      <c r="K24" s="92"/>
      <c r="L24" s="43"/>
      <c r="M24" s="43"/>
      <c r="N24" s="43"/>
    </row>
    <row r="25" spans="1:14" ht="22.5" customHeight="1" x14ac:dyDescent="0.15">
      <c r="A25" s="12">
        <v>17</v>
      </c>
      <c r="B25" s="19" t="e">
        <f>VLOOKUP($F$2,ドロップダウン用データ!$A$3:$C$90,3,0)</f>
        <v>#N/A</v>
      </c>
      <c r="C25" s="14"/>
      <c r="D25" s="14"/>
      <c r="E25" s="14"/>
      <c r="F25" s="14"/>
      <c r="G25" s="28"/>
      <c r="I25" s="93" t="s">
        <v>251</v>
      </c>
      <c r="J25" s="93">
        <f>COUNTIFS($F$9:$F$38,"8月",$G$9:$G$38,"４．エリアCO（事業承継・引継ぎ支援センター）を紹介")</f>
        <v>0</v>
      </c>
      <c r="K25" s="93">
        <f>COUNTIFS($F$9:$F$38,"9月",$G$9:$G$38,"４．エリアCO（事業承継・引継ぎ支援センター）を紹介")</f>
        <v>0</v>
      </c>
      <c r="L25" s="43"/>
      <c r="M25" s="43"/>
      <c r="N25" s="43"/>
    </row>
    <row r="26" spans="1:14" ht="22.5" customHeight="1" x14ac:dyDescent="0.15">
      <c r="A26" s="12">
        <v>18</v>
      </c>
      <c r="B26" s="19" t="e">
        <f>VLOOKUP($F$2,ドロップダウン用データ!$A$3:$C$90,3,0)</f>
        <v>#N/A</v>
      </c>
      <c r="C26" s="14"/>
      <c r="D26" s="14"/>
      <c r="E26" s="14"/>
      <c r="F26" s="14"/>
      <c r="G26" s="28"/>
      <c r="I26" s="94"/>
      <c r="J26" s="94"/>
      <c r="K26" s="94"/>
      <c r="L26" s="43"/>
      <c r="M26" s="43"/>
      <c r="N26" s="43"/>
    </row>
    <row r="27" spans="1:14" ht="22.5" customHeight="1" x14ac:dyDescent="0.15">
      <c r="A27" s="12">
        <v>19</v>
      </c>
      <c r="B27" s="19" t="e">
        <f>VLOOKUP($F$2,ドロップダウン用データ!$A$3:$C$90,3,0)</f>
        <v>#N/A</v>
      </c>
      <c r="C27" s="14"/>
      <c r="D27" s="14"/>
      <c r="E27" s="14"/>
      <c r="F27" s="14"/>
      <c r="G27" s="28"/>
      <c r="I27" s="93" t="s">
        <v>254</v>
      </c>
      <c r="J27" s="93">
        <f>COUNTIFS($F$9:$F$38,"8月",$G$9:$G$38,"５．支援の必要無し")</f>
        <v>0</v>
      </c>
      <c r="K27" s="93">
        <f>COUNTIFS($F$9:$F$38,"9月",$G$9:$G$38,"５．支援の必要無し")</f>
        <v>0</v>
      </c>
    </row>
    <row r="28" spans="1:14" ht="22.5" customHeight="1" x14ac:dyDescent="0.15">
      <c r="A28" s="12">
        <v>20</v>
      </c>
      <c r="B28" s="19" t="e">
        <f>VLOOKUP($F$2,ドロップダウン用データ!$A$3:$C$90,3,0)</f>
        <v>#N/A</v>
      </c>
      <c r="C28" s="14"/>
      <c r="D28" s="14"/>
      <c r="E28" s="14"/>
      <c r="F28" s="14"/>
      <c r="G28" s="28"/>
      <c r="I28" s="94"/>
      <c r="J28" s="94"/>
      <c r="K28" s="94"/>
    </row>
    <row r="29" spans="1:14" ht="22.5" customHeight="1" x14ac:dyDescent="0.15">
      <c r="A29" s="12">
        <v>21</v>
      </c>
      <c r="B29" s="19" t="e">
        <f>VLOOKUP($F$2,ドロップダウン用データ!$A$3:$C$90,3,0)</f>
        <v>#N/A</v>
      </c>
      <c r="C29" s="14"/>
      <c r="D29" s="14"/>
      <c r="E29" s="14"/>
      <c r="F29" s="14"/>
      <c r="G29" s="28"/>
      <c r="I29" s="95" t="s">
        <v>260</v>
      </c>
      <c r="J29" s="94">
        <f>SUM(J19,J21,J23,J25,J27)</f>
        <v>0</v>
      </c>
      <c r="K29" s="94">
        <f>SUM(K19,K21,K23,K25,K27)</f>
        <v>0</v>
      </c>
    </row>
    <row r="30" spans="1:14" ht="22.5" customHeight="1" x14ac:dyDescent="0.15">
      <c r="A30" s="12">
        <v>22</v>
      </c>
      <c r="B30" s="19" t="e">
        <f>VLOOKUP($F$2,ドロップダウン用データ!$A$3:$C$90,3,0)</f>
        <v>#N/A</v>
      </c>
      <c r="C30" s="14"/>
      <c r="D30" s="14"/>
      <c r="E30" s="14"/>
      <c r="F30" s="14"/>
      <c r="G30" s="28"/>
    </row>
    <row r="31" spans="1:14" ht="22.5" customHeight="1" x14ac:dyDescent="0.15">
      <c r="A31" s="12">
        <v>23</v>
      </c>
      <c r="B31" s="19" t="e">
        <f>VLOOKUP($F$2,ドロップダウン用データ!$A$3:$C$90,3,0)</f>
        <v>#N/A</v>
      </c>
      <c r="C31" s="14"/>
      <c r="D31" s="14"/>
      <c r="E31" s="14"/>
      <c r="F31" s="14"/>
      <c r="G31" s="28"/>
    </row>
    <row r="32" spans="1:14" ht="22.5" customHeight="1" x14ac:dyDescent="0.15">
      <c r="A32" s="12">
        <v>24</v>
      </c>
      <c r="B32" s="19" t="e">
        <f>VLOOKUP($F$2,ドロップダウン用データ!$A$3:$C$90,3,0)</f>
        <v>#N/A</v>
      </c>
      <c r="C32" s="14"/>
      <c r="D32" s="14"/>
      <c r="E32" s="14"/>
      <c r="F32" s="14"/>
      <c r="G32" s="28"/>
    </row>
    <row r="33" spans="1:7" ht="22.5" customHeight="1" x14ac:dyDescent="0.15">
      <c r="A33" s="12">
        <v>25</v>
      </c>
      <c r="B33" s="19" t="e">
        <f>VLOOKUP($F$2,ドロップダウン用データ!$A$3:$C$90,3,0)</f>
        <v>#N/A</v>
      </c>
      <c r="C33" s="14"/>
      <c r="D33" s="14"/>
      <c r="E33" s="14"/>
      <c r="F33" s="14"/>
      <c r="G33" s="28"/>
    </row>
    <row r="34" spans="1:7" ht="22.5" customHeight="1" x14ac:dyDescent="0.15">
      <c r="A34" s="12">
        <v>26</v>
      </c>
      <c r="B34" s="19" t="e">
        <f>VLOOKUP($F$2,ドロップダウン用データ!$A$3:$C$90,3,0)</f>
        <v>#N/A</v>
      </c>
      <c r="C34" s="14"/>
      <c r="D34" s="14"/>
      <c r="E34" s="14"/>
      <c r="F34" s="14"/>
      <c r="G34" s="28"/>
    </row>
    <row r="35" spans="1:7" ht="22.5" customHeight="1" x14ac:dyDescent="0.15">
      <c r="A35" s="12">
        <v>27</v>
      </c>
      <c r="B35" s="19" t="e">
        <f>VLOOKUP($F$2,ドロップダウン用データ!$A$3:$C$90,3,0)</f>
        <v>#N/A</v>
      </c>
      <c r="C35" s="14"/>
      <c r="D35" s="14"/>
      <c r="E35" s="14"/>
      <c r="F35" s="14"/>
      <c r="G35" s="28"/>
    </row>
    <row r="36" spans="1:7" ht="22.5" customHeight="1" x14ac:dyDescent="0.15">
      <c r="A36" s="12">
        <v>28</v>
      </c>
      <c r="B36" s="19" t="e">
        <f>VLOOKUP($F$2,ドロップダウン用データ!$A$3:$C$90,3,0)</f>
        <v>#N/A</v>
      </c>
      <c r="C36" s="14"/>
      <c r="D36" s="14"/>
      <c r="E36" s="14"/>
      <c r="F36" s="14"/>
      <c r="G36" s="28"/>
    </row>
    <row r="37" spans="1:7" ht="22.5" customHeight="1" x14ac:dyDescent="0.15">
      <c r="A37" s="12">
        <v>29</v>
      </c>
      <c r="B37" s="19" t="e">
        <f>VLOOKUP($F$2,ドロップダウン用データ!$A$3:$C$90,3,0)</f>
        <v>#N/A</v>
      </c>
      <c r="C37" s="14"/>
      <c r="D37" s="14"/>
      <c r="E37" s="14"/>
      <c r="F37" s="14"/>
      <c r="G37" s="28"/>
    </row>
    <row r="38" spans="1:7" ht="22.5" customHeight="1" x14ac:dyDescent="0.15">
      <c r="A38" s="12">
        <v>30</v>
      </c>
      <c r="B38" s="19" t="e">
        <f>VLOOKUP($F$2,ドロップダウン用データ!$A$3:$C$90,3,0)</f>
        <v>#N/A</v>
      </c>
      <c r="C38" s="14"/>
      <c r="D38" s="14"/>
      <c r="E38" s="14"/>
      <c r="F38" s="14"/>
      <c r="G38" s="28"/>
    </row>
    <row r="39" spans="1:7" x14ac:dyDescent="0.15">
      <c r="A39" s="12"/>
      <c r="B39" s="17"/>
      <c r="C39" s="14"/>
      <c r="D39" s="14"/>
      <c r="E39" s="14"/>
      <c r="F39" s="14"/>
      <c r="G39" s="28"/>
    </row>
    <row r="40" spans="1:7" ht="19.7" customHeight="1" x14ac:dyDescent="0.15">
      <c r="A40" s="114" t="s">
        <v>52</v>
      </c>
      <c r="B40" s="115"/>
      <c r="C40" s="44">
        <f>COUNTA(C9:C38)</f>
        <v>0</v>
      </c>
      <c r="D40" s="44"/>
      <c r="E40" s="44"/>
      <c r="F40" s="44"/>
      <c r="G40" s="44"/>
    </row>
    <row r="43" spans="1:7" ht="12" customHeight="1" x14ac:dyDescent="0.15">
      <c r="A43" s="13"/>
    </row>
    <row r="44" spans="1:7" ht="12" customHeight="1" x14ac:dyDescent="0.15">
      <c r="A44" s="13"/>
    </row>
    <row r="88" spans="1:4" ht="12" customHeight="1" x14ac:dyDescent="0.15">
      <c r="A88" s="13"/>
      <c r="B88" s="13"/>
      <c r="C88" s="13"/>
      <c r="D88" s="1"/>
    </row>
    <row r="89" spans="1:4" ht="12" customHeight="1" x14ac:dyDescent="0.15">
      <c r="A89" s="13"/>
      <c r="B89" s="13"/>
      <c r="C89" s="13"/>
      <c r="D89" s="1"/>
    </row>
    <row r="90" spans="1:4" ht="12" customHeight="1" x14ac:dyDescent="0.15">
      <c r="A90" s="13"/>
      <c r="B90" s="13"/>
      <c r="C90" s="13"/>
      <c r="D90" s="1"/>
    </row>
    <row r="91" spans="1:4" ht="12" customHeight="1" x14ac:dyDescent="0.15">
      <c r="A91" s="13"/>
      <c r="B91" s="13"/>
      <c r="C91" s="13"/>
      <c r="D91" s="1"/>
    </row>
    <row r="92" spans="1:4" ht="12" customHeight="1" x14ac:dyDescent="0.15">
      <c r="A92" s="13"/>
      <c r="B92" s="13"/>
      <c r="C92" s="13"/>
      <c r="D92" s="1"/>
    </row>
    <row r="93" spans="1:4" ht="12" customHeight="1" x14ac:dyDescent="0.15">
      <c r="A93" s="13"/>
      <c r="B93" s="13"/>
      <c r="C93" s="13"/>
      <c r="D93" s="1"/>
    </row>
    <row r="94" spans="1:4" ht="12" customHeight="1" x14ac:dyDescent="0.15">
      <c r="A94" s="13"/>
      <c r="B94" s="13"/>
      <c r="C94" s="13"/>
      <c r="D94" s="1"/>
    </row>
    <row r="95" spans="1:4" ht="12" customHeight="1" x14ac:dyDescent="0.15">
      <c r="A95" s="13"/>
      <c r="B95" s="13"/>
      <c r="C95" s="13"/>
      <c r="D95" s="1"/>
    </row>
  </sheetData>
  <mergeCells count="10">
    <mergeCell ref="J17:K17"/>
    <mergeCell ref="A40:B40"/>
    <mergeCell ref="F2:G2"/>
    <mergeCell ref="A4:D4"/>
    <mergeCell ref="A5:D5"/>
    <mergeCell ref="F5:G5"/>
    <mergeCell ref="A7:A8"/>
    <mergeCell ref="B7:B8"/>
    <mergeCell ref="C8:G8"/>
    <mergeCell ref="I11:K15"/>
  </mergeCells>
  <phoneticPr fontId="29"/>
  <dataValidations count="3">
    <dataValidation type="list" allowBlank="1" showInputMessage="1" showErrorMessage="1" sqref="C39" xr:uid="{3BE983F8-1768-4551-9552-1782203149F1}">
      <formula1>所在地</formula1>
    </dataValidation>
    <dataValidation type="list" allowBlank="1" showInputMessage="1" showErrorMessage="1" sqref="E9:E39" xr:uid="{1C01C166-7419-4232-8EB8-1459B3D4A576}">
      <formula1>経営者年齢区分</formula1>
    </dataValidation>
    <dataValidation type="list" allowBlank="1" showInputMessage="1" showErrorMessage="1" sqref="F9:F39" xr:uid="{17DBDC5A-AC37-46FC-AA02-0C1E71FE1390}">
      <formula1>診断実施年月</formula1>
    </dataValidation>
  </dataValidations>
  <pageMargins left="0.70866141732283472" right="0.51181102362204722" top="0.74803149606299213" bottom="0.74803149606299213" header="0.31496062992125984" footer="0.31496062992125984"/>
  <pageSetup paperSize="9" scale="82" orientation="portrait" r:id="rId1"/>
  <rowBreaks count="2" manualBreakCount="2">
    <brk id="42" max="16383" man="1"/>
    <brk id="96" max="16383" man="1"/>
  </rowBreaks>
  <ignoredErrors>
    <ignoredError sqref="J19:K2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9AE1B15-E184-476B-881F-6CE162993D82}">
          <x14:formula1>
            <xm:f>ドロップダウン用データ!$H$3:$H$12</xm:f>
          </x14:formula1>
          <xm:sqref>D39</xm:sqref>
        </x14:dataValidation>
        <x14:dataValidation type="list" allowBlank="1" showInputMessage="1" showErrorMessage="1" xr:uid="{E0F93DB0-9915-484D-8604-88FF68034C9A}">
          <x14:formula1>
            <xm:f>ドロップダウン用データ!$H$3:$H$13</xm:f>
          </x14:formula1>
          <xm:sqref>D9:D38</xm:sqref>
        </x14:dataValidation>
        <x14:dataValidation type="list" allowBlank="1" showInputMessage="1" showErrorMessage="1" xr:uid="{BE900599-1308-4F21-8C8D-0465F98E157C}">
          <x14:formula1>
            <xm:f>ドロップダウン用データ!$N$3:$N$7</xm:f>
          </x14:formula1>
          <xm:sqref>G9:G39</xm:sqref>
        </x14:dataValidation>
        <x14:dataValidation type="list" allowBlank="1" showInputMessage="1" showErrorMessage="1" xr:uid="{53D1AEB7-8B87-4562-BE3E-101749A32539}">
          <x14:formula1>
            <xm:f>ドロップダウン用データ!$A$3:$A$132</xm:f>
          </x14:formula1>
          <xm:sqref>F2</xm:sqref>
        </x14:dataValidation>
        <x14:dataValidation type="list" allowBlank="1" showInputMessage="1" showErrorMessage="1" xr:uid="{182806FD-DB48-43A4-AA89-FA72D3E1DD1F}">
          <x14:formula1>
            <xm:f>ドロップダウン用データ!$E$3:$E$45</xm:f>
          </x14:formula1>
          <xm:sqref>C9:C38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77B2A-0C5E-4F51-98EC-ECB22575A2A1}">
  <sheetPr>
    <tabColor rgb="FFFF0000"/>
  </sheetPr>
  <dimension ref="A2:N95"/>
  <sheetViews>
    <sheetView workbookViewId="0"/>
  </sheetViews>
  <sheetFormatPr defaultRowHeight="12" x14ac:dyDescent="0.15"/>
  <cols>
    <col min="1" max="1" width="3.875" style="1" customWidth="1"/>
    <col min="2" max="2" width="26.5" style="10" customWidth="1"/>
    <col min="3" max="5" width="13.625" style="11" customWidth="1"/>
    <col min="6" max="6" width="12.875" style="11" customWidth="1"/>
    <col min="7" max="7" width="27.375" style="11" bestFit="1" customWidth="1"/>
    <col min="8" max="8" width="9" style="1"/>
    <col min="9" max="9" width="47.625" style="1" bestFit="1" customWidth="1"/>
    <col min="10" max="16384" width="9" style="1"/>
  </cols>
  <sheetData>
    <row r="2" spans="1:12" ht="42.6" customHeight="1" x14ac:dyDescent="0.15">
      <c r="E2" s="17" t="s">
        <v>197</v>
      </c>
      <c r="F2" s="116"/>
      <c r="G2" s="117"/>
    </row>
    <row r="3" spans="1:12" ht="5.25" customHeight="1" x14ac:dyDescent="0.15"/>
    <row r="4" spans="1:12" ht="14.25" x14ac:dyDescent="0.15">
      <c r="A4" s="118" t="s">
        <v>136</v>
      </c>
      <c r="B4" s="118"/>
      <c r="C4" s="118"/>
      <c r="D4" s="118"/>
    </row>
    <row r="5" spans="1:12" x14ac:dyDescent="0.15">
      <c r="A5" s="119" t="s">
        <v>200</v>
      </c>
      <c r="B5" s="119"/>
      <c r="C5" s="119"/>
      <c r="D5" s="120"/>
      <c r="E5" s="44" t="s">
        <v>199</v>
      </c>
      <c r="F5" s="114" t="s">
        <v>272</v>
      </c>
      <c r="G5" s="115"/>
    </row>
    <row r="6" spans="1:12" ht="7.5" customHeight="1" x14ac:dyDescent="0.15">
      <c r="A6" s="45"/>
      <c r="B6" s="45"/>
    </row>
    <row r="7" spans="1:12" ht="24" customHeight="1" x14ac:dyDescent="0.15">
      <c r="A7" s="121" t="s">
        <v>0</v>
      </c>
      <c r="B7" s="122" t="s">
        <v>132</v>
      </c>
      <c r="C7" s="44" t="s">
        <v>2</v>
      </c>
      <c r="D7" s="44" t="s">
        <v>1</v>
      </c>
      <c r="E7" s="17" t="s">
        <v>53</v>
      </c>
      <c r="F7" s="44" t="s">
        <v>67</v>
      </c>
      <c r="G7" s="17" t="s">
        <v>247</v>
      </c>
    </row>
    <row r="8" spans="1:12" ht="12" customHeight="1" x14ac:dyDescent="0.15">
      <c r="A8" s="121"/>
      <c r="B8" s="122"/>
      <c r="C8" s="114" t="s">
        <v>198</v>
      </c>
      <c r="D8" s="123"/>
      <c r="E8" s="123"/>
      <c r="F8" s="123"/>
      <c r="G8" s="115"/>
    </row>
    <row r="9" spans="1:12" ht="22.5" customHeight="1" x14ac:dyDescent="0.15">
      <c r="A9" s="12">
        <v>1</v>
      </c>
      <c r="B9" s="19" t="e">
        <f>VLOOKUP($F$2,ドロップダウン用データ!$A$3:$C$90,3,0)</f>
        <v>#N/A</v>
      </c>
      <c r="C9" s="14"/>
      <c r="D9" s="14"/>
      <c r="E9" s="14"/>
      <c r="F9" s="14"/>
      <c r="G9" s="28"/>
    </row>
    <row r="10" spans="1:12" ht="22.5" customHeight="1" thickBot="1" x14ac:dyDescent="0.2">
      <c r="A10" s="12">
        <v>2</v>
      </c>
      <c r="B10" s="19" t="e">
        <f>VLOOKUP($F$2,ドロップダウン用データ!$A$3:$C$90,3,0)</f>
        <v>#N/A</v>
      </c>
      <c r="C10" s="14"/>
      <c r="D10" s="14"/>
      <c r="E10" s="14"/>
      <c r="F10" s="14"/>
      <c r="G10" s="28"/>
      <c r="I10" s="32" t="s">
        <v>261</v>
      </c>
      <c r="J10" s="32"/>
      <c r="K10" s="32"/>
      <c r="L10" s="30"/>
    </row>
    <row r="11" spans="1:12" ht="22.5" customHeight="1" x14ac:dyDescent="0.15">
      <c r="A11" s="12">
        <v>3</v>
      </c>
      <c r="B11" s="19" t="e">
        <f>VLOOKUP($F$2,ドロップダウン用データ!$A$3:$C$90,3,0)</f>
        <v>#N/A</v>
      </c>
      <c r="C11" s="14"/>
      <c r="D11" s="14"/>
      <c r="E11" s="14"/>
      <c r="F11" s="14"/>
      <c r="G11" s="28"/>
      <c r="I11" s="139"/>
      <c r="J11" s="140"/>
      <c r="K11" s="141"/>
    </row>
    <row r="12" spans="1:12" ht="22.5" customHeight="1" x14ac:dyDescent="0.15">
      <c r="A12" s="12">
        <v>4</v>
      </c>
      <c r="B12" s="19" t="e">
        <f>VLOOKUP($F$2,ドロップダウン用データ!$A$3:$C$90,3,0)</f>
        <v>#N/A</v>
      </c>
      <c r="C12" s="14"/>
      <c r="D12" s="14"/>
      <c r="E12" s="14"/>
      <c r="F12" s="14"/>
      <c r="G12" s="28"/>
      <c r="I12" s="142"/>
      <c r="J12" s="143"/>
      <c r="K12" s="144"/>
      <c r="L12" s="30"/>
    </row>
    <row r="13" spans="1:12" ht="22.5" customHeight="1" x14ac:dyDescent="0.15">
      <c r="A13" s="12">
        <v>5</v>
      </c>
      <c r="B13" s="19" t="e">
        <f>VLOOKUP($F$2,ドロップダウン用データ!$A$3:$C$90,3,0)</f>
        <v>#N/A</v>
      </c>
      <c r="C13" s="14"/>
      <c r="D13" s="14"/>
      <c r="E13" s="14"/>
      <c r="F13" s="14"/>
      <c r="G13" s="28"/>
      <c r="I13" s="142"/>
      <c r="J13" s="143"/>
      <c r="K13" s="144"/>
    </row>
    <row r="14" spans="1:12" ht="22.5" customHeight="1" x14ac:dyDescent="0.15">
      <c r="A14" s="12">
        <v>6</v>
      </c>
      <c r="B14" s="19" t="e">
        <f>VLOOKUP($F$2,ドロップダウン用データ!$A$3:$C$90,3,0)</f>
        <v>#N/A</v>
      </c>
      <c r="C14" s="14"/>
      <c r="D14" s="14"/>
      <c r="E14" s="14"/>
      <c r="F14" s="14"/>
      <c r="G14" s="28"/>
      <c r="I14" s="142"/>
      <c r="J14" s="143"/>
      <c r="K14" s="144"/>
      <c r="L14" s="30"/>
    </row>
    <row r="15" spans="1:12" ht="22.5" customHeight="1" thickBot="1" x14ac:dyDescent="0.2">
      <c r="A15" s="12">
        <v>7</v>
      </c>
      <c r="B15" s="19" t="e">
        <f>VLOOKUP($F$2,ドロップダウン用データ!$A$3:$C$90,3,0)</f>
        <v>#N/A</v>
      </c>
      <c r="C15" s="14"/>
      <c r="D15" s="14"/>
      <c r="E15" s="14"/>
      <c r="F15" s="14"/>
      <c r="G15" s="28"/>
      <c r="I15" s="145"/>
      <c r="J15" s="146"/>
      <c r="K15" s="147"/>
      <c r="L15" s="30"/>
    </row>
    <row r="16" spans="1:12" ht="22.5" customHeight="1" x14ac:dyDescent="0.15">
      <c r="A16" s="12">
        <v>8</v>
      </c>
      <c r="B16" s="19" t="e">
        <f>VLOOKUP($F$2,ドロップダウン用データ!$A$3:$C$90,3,0)</f>
        <v>#N/A</v>
      </c>
      <c r="C16" s="14"/>
      <c r="D16" s="14"/>
      <c r="E16" s="14"/>
      <c r="F16" s="14"/>
      <c r="G16" s="28"/>
    </row>
    <row r="17" spans="1:14" ht="22.5" customHeight="1" x14ac:dyDescent="0.15">
      <c r="A17" s="12">
        <v>9</v>
      </c>
      <c r="B17" s="19" t="e">
        <f>VLOOKUP($F$2,ドロップダウン用データ!$A$3:$C$90,3,0)</f>
        <v>#N/A</v>
      </c>
      <c r="C17" s="14"/>
      <c r="D17" s="14"/>
      <c r="E17" s="14"/>
      <c r="F17" s="14"/>
      <c r="G17" s="28"/>
      <c r="I17" s="82" t="s">
        <v>264</v>
      </c>
      <c r="J17" s="148"/>
      <c r="K17" s="148"/>
    </row>
    <row r="18" spans="1:14" ht="22.5" customHeight="1" x14ac:dyDescent="0.15">
      <c r="A18" s="12">
        <v>10</v>
      </c>
      <c r="B18" s="19" t="e">
        <f>VLOOKUP($F$2,ドロップダウン用データ!$A$3:$C$90,3,0)</f>
        <v>#N/A</v>
      </c>
      <c r="C18" s="14"/>
      <c r="D18" s="14"/>
      <c r="E18" s="14"/>
      <c r="F18" s="14"/>
      <c r="G18" s="28"/>
      <c r="I18" s="83"/>
      <c r="J18" s="84" t="s">
        <v>273</v>
      </c>
      <c r="K18" s="84" t="s">
        <v>274</v>
      </c>
    </row>
    <row r="19" spans="1:14" ht="22.5" customHeight="1" x14ac:dyDescent="0.15">
      <c r="A19" s="12">
        <v>11</v>
      </c>
      <c r="B19" s="19" t="e">
        <f>VLOOKUP($F$2,ドロップダウン用データ!$A$3:$C$90,3,0)</f>
        <v>#N/A</v>
      </c>
      <c r="C19" s="14"/>
      <c r="D19" s="14"/>
      <c r="E19" s="14"/>
      <c r="F19" s="14"/>
      <c r="G19" s="28"/>
      <c r="I19" s="85" t="s">
        <v>248</v>
      </c>
      <c r="J19" s="86">
        <f>COUNTIFS($F$9:$F$38,"10月",$G$9:$G$38,"１．士業等専門家を紹介")</f>
        <v>0</v>
      </c>
      <c r="K19" s="86">
        <f>COUNTIFS($F$9:$F$38,"11月",$G$9:$G$38,"１．士業等専門家を紹介")</f>
        <v>0</v>
      </c>
    </row>
    <row r="20" spans="1:14" ht="22.5" customHeight="1" x14ac:dyDescent="0.15">
      <c r="A20" s="12">
        <v>12</v>
      </c>
      <c r="B20" s="19" t="e">
        <f>VLOOKUP($F$2,ドロップダウン用データ!$A$3:$C$90,3,0)</f>
        <v>#N/A</v>
      </c>
      <c r="C20" s="14"/>
      <c r="D20" s="14"/>
      <c r="E20" s="14"/>
      <c r="F20" s="14"/>
      <c r="G20" s="28"/>
      <c r="I20" s="87" t="s">
        <v>249</v>
      </c>
      <c r="J20" s="88"/>
      <c r="K20" s="89"/>
    </row>
    <row r="21" spans="1:14" ht="22.5" customHeight="1" x14ac:dyDescent="0.15">
      <c r="A21" s="12">
        <v>13</v>
      </c>
      <c r="B21" s="19" t="e">
        <f>VLOOKUP($F$2,ドロップダウン用データ!$A$3:$C$90,3,0)</f>
        <v>#N/A</v>
      </c>
      <c r="C21" s="14"/>
      <c r="D21" s="14"/>
      <c r="E21" s="14"/>
      <c r="F21" s="14"/>
      <c r="G21" s="28"/>
      <c r="I21" s="85" t="s">
        <v>250</v>
      </c>
      <c r="J21" s="90">
        <f>COUNTIFS($F$9:$F$38,"10月",$G$9:$G$38,"２．他の支援機関、金融機関を紹介")</f>
        <v>0</v>
      </c>
      <c r="K21" s="86">
        <f>COUNTIFS($F$9:$F$38,"11月",$G$9:$G$38,"２．他の支援機関、金融機関を紹介")</f>
        <v>0</v>
      </c>
      <c r="L21" s="32"/>
      <c r="M21" s="33"/>
      <c r="N21" s="33"/>
    </row>
    <row r="22" spans="1:14" ht="22.5" customHeight="1" x14ac:dyDescent="0.15">
      <c r="A22" s="12">
        <v>14</v>
      </c>
      <c r="B22" s="19" t="e">
        <f>VLOOKUP($F$2,ドロップダウン用データ!$A$3:$C$90,3,0)</f>
        <v>#N/A</v>
      </c>
      <c r="C22" s="14"/>
      <c r="D22" s="14"/>
      <c r="E22" s="14"/>
      <c r="F22" s="14"/>
      <c r="G22" s="28"/>
      <c r="I22" s="87" t="s">
        <v>252</v>
      </c>
      <c r="J22" s="89"/>
      <c r="K22" s="89"/>
      <c r="L22" s="43"/>
      <c r="M22" s="43"/>
      <c r="N22" s="43"/>
    </row>
    <row r="23" spans="1:14" ht="22.5" customHeight="1" x14ac:dyDescent="0.15">
      <c r="A23" s="12">
        <v>15</v>
      </c>
      <c r="B23" s="19" t="e">
        <f>VLOOKUP($F$2,ドロップダウン用データ!$A$3:$C$90,3,0)</f>
        <v>#N/A</v>
      </c>
      <c r="C23" s="14"/>
      <c r="D23" s="14"/>
      <c r="E23" s="14"/>
      <c r="F23" s="14"/>
      <c r="G23" s="28"/>
      <c r="I23" s="85" t="s">
        <v>253</v>
      </c>
      <c r="J23" s="86">
        <f>COUNTIFS($F$9:$F$38,"10月",$G$9:$G$38,"３．診断した機関が対応")</f>
        <v>0</v>
      </c>
      <c r="K23" s="86">
        <f>COUNTIFS($F$9:$F$38,"11月",$G$9:$G$38,"３．診断した機関が対応")</f>
        <v>0</v>
      </c>
      <c r="L23" s="43"/>
      <c r="M23" s="43"/>
      <c r="N23" s="43"/>
    </row>
    <row r="24" spans="1:14" ht="22.5" customHeight="1" x14ac:dyDescent="0.15">
      <c r="A24" s="12">
        <v>16</v>
      </c>
      <c r="B24" s="19" t="e">
        <f>VLOOKUP($F$2,ドロップダウン用データ!$A$3:$C$90,3,0)</f>
        <v>#N/A</v>
      </c>
      <c r="C24" s="14"/>
      <c r="D24" s="14"/>
      <c r="E24" s="14"/>
      <c r="F24" s="14"/>
      <c r="G24" s="28"/>
      <c r="I24" s="91"/>
      <c r="J24" s="92"/>
      <c r="K24" s="92"/>
      <c r="L24" s="43"/>
      <c r="M24" s="43"/>
      <c r="N24" s="43"/>
    </row>
    <row r="25" spans="1:14" ht="22.5" customHeight="1" x14ac:dyDescent="0.15">
      <c r="A25" s="12">
        <v>17</v>
      </c>
      <c r="B25" s="19" t="e">
        <f>VLOOKUP($F$2,ドロップダウン用データ!$A$3:$C$90,3,0)</f>
        <v>#N/A</v>
      </c>
      <c r="C25" s="14"/>
      <c r="D25" s="14"/>
      <c r="E25" s="14"/>
      <c r="F25" s="14"/>
      <c r="G25" s="28"/>
      <c r="I25" s="93" t="s">
        <v>251</v>
      </c>
      <c r="J25" s="93">
        <f>COUNTIFS($F$9:$F$38,"10月",$G$9:$G$38,"４．エリアCO（事業承継・引継ぎ支援センター）を紹介")</f>
        <v>0</v>
      </c>
      <c r="K25" s="93">
        <f>COUNTIFS($F$9:$F$38,"11月",$G$9:$G$38,"４．エリアCO（事業承継・引継ぎ支援センター）を紹介")</f>
        <v>0</v>
      </c>
      <c r="L25" s="43"/>
      <c r="M25" s="43"/>
      <c r="N25" s="43"/>
    </row>
    <row r="26" spans="1:14" ht="22.5" customHeight="1" x14ac:dyDescent="0.15">
      <c r="A26" s="12">
        <v>18</v>
      </c>
      <c r="B26" s="19" t="e">
        <f>VLOOKUP($F$2,ドロップダウン用データ!$A$3:$C$90,3,0)</f>
        <v>#N/A</v>
      </c>
      <c r="C26" s="14"/>
      <c r="D26" s="14"/>
      <c r="E26" s="14"/>
      <c r="F26" s="14"/>
      <c r="G26" s="28"/>
      <c r="I26" s="94"/>
      <c r="J26" s="94"/>
      <c r="K26" s="94"/>
      <c r="L26" s="43"/>
      <c r="M26" s="43"/>
      <c r="N26" s="43"/>
    </row>
    <row r="27" spans="1:14" ht="22.5" customHeight="1" x14ac:dyDescent="0.15">
      <c r="A27" s="12">
        <v>19</v>
      </c>
      <c r="B27" s="19" t="e">
        <f>VLOOKUP($F$2,ドロップダウン用データ!$A$3:$C$90,3,0)</f>
        <v>#N/A</v>
      </c>
      <c r="C27" s="14"/>
      <c r="D27" s="14"/>
      <c r="E27" s="14"/>
      <c r="F27" s="14"/>
      <c r="G27" s="28"/>
      <c r="I27" s="93" t="s">
        <v>254</v>
      </c>
      <c r="J27" s="93">
        <f>COUNTIFS($F$9:$F$38,"10月",$G$9:$G$38,"５．支援の必要無し")</f>
        <v>0</v>
      </c>
      <c r="K27" s="93">
        <f>COUNTIFS($F$9:$F$38,"11月",$G$9:$G$38,"５．支援の必要無し")</f>
        <v>0</v>
      </c>
    </row>
    <row r="28" spans="1:14" ht="22.5" customHeight="1" x14ac:dyDescent="0.15">
      <c r="A28" s="12">
        <v>20</v>
      </c>
      <c r="B28" s="19" t="e">
        <f>VLOOKUP($F$2,ドロップダウン用データ!$A$3:$C$90,3,0)</f>
        <v>#N/A</v>
      </c>
      <c r="C28" s="14"/>
      <c r="D28" s="14"/>
      <c r="E28" s="14"/>
      <c r="F28" s="14"/>
      <c r="G28" s="28"/>
      <c r="I28" s="94"/>
      <c r="J28" s="94"/>
      <c r="K28" s="94"/>
    </row>
    <row r="29" spans="1:14" ht="22.5" customHeight="1" x14ac:dyDescent="0.15">
      <c r="A29" s="12">
        <v>21</v>
      </c>
      <c r="B29" s="19" t="e">
        <f>VLOOKUP($F$2,ドロップダウン用データ!$A$3:$C$90,3,0)</f>
        <v>#N/A</v>
      </c>
      <c r="C29" s="14"/>
      <c r="D29" s="14"/>
      <c r="E29" s="14"/>
      <c r="F29" s="14"/>
      <c r="G29" s="28"/>
      <c r="I29" s="95" t="s">
        <v>260</v>
      </c>
      <c r="J29" s="94">
        <f>SUM(J19,J21,J23,J25,J27)</f>
        <v>0</v>
      </c>
      <c r="K29" s="94">
        <f>SUM(K19,K21,K23,K25,K27)</f>
        <v>0</v>
      </c>
    </row>
    <row r="30" spans="1:14" ht="22.5" customHeight="1" x14ac:dyDescent="0.15">
      <c r="A30" s="12">
        <v>22</v>
      </c>
      <c r="B30" s="19" t="e">
        <f>VLOOKUP($F$2,ドロップダウン用データ!$A$3:$C$90,3,0)</f>
        <v>#N/A</v>
      </c>
      <c r="C30" s="14"/>
      <c r="D30" s="14"/>
      <c r="E30" s="14"/>
      <c r="F30" s="14"/>
      <c r="G30" s="28"/>
    </row>
    <row r="31" spans="1:14" ht="22.5" customHeight="1" x14ac:dyDescent="0.15">
      <c r="A31" s="12">
        <v>23</v>
      </c>
      <c r="B31" s="19" t="e">
        <f>VLOOKUP($F$2,ドロップダウン用データ!$A$3:$C$90,3,0)</f>
        <v>#N/A</v>
      </c>
      <c r="C31" s="14"/>
      <c r="D31" s="14"/>
      <c r="E31" s="14"/>
      <c r="F31" s="14"/>
      <c r="G31" s="28"/>
    </row>
    <row r="32" spans="1:14" ht="22.5" customHeight="1" x14ac:dyDescent="0.15">
      <c r="A32" s="12">
        <v>24</v>
      </c>
      <c r="B32" s="19" t="e">
        <f>VLOOKUP($F$2,ドロップダウン用データ!$A$3:$C$90,3,0)</f>
        <v>#N/A</v>
      </c>
      <c r="C32" s="14"/>
      <c r="D32" s="14"/>
      <c r="E32" s="14"/>
      <c r="F32" s="14"/>
      <c r="G32" s="28"/>
    </row>
    <row r="33" spans="1:7" ht="22.5" customHeight="1" x14ac:dyDescent="0.15">
      <c r="A33" s="12">
        <v>25</v>
      </c>
      <c r="B33" s="19" t="e">
        <f>VLOOKUP($F$2,ドロップダウン用データ!$A$3:$C$90,3,0)</f>
        <v>#N/A</v>
      </c>
      <c r="C33" s="14"/>
      <c r="D33" s="14"/>
      <c r="E33" s="14"/>
      <c r="F33" s="14"/>
      <c r="G33" s="28"/>
    </row>
    <row r="34" spans="1:7" ht="22.5" customHeight="1" x14ac:dyDescent="0.15">
      <c r="A34" s="12">
        <v>26</v>
      </c>
      <c r="B34" s="19" t="e">
        <f>VLOOKUP($F$2,ドロップダウン用データ!$A$3:$C$90,3,0)</f>
        <v>#N/A</v>
      </c>
      <c r="C34" s="14"/>
      <c r="D34" s="14"/>
      <c r="E34" s="14"/>
      <c r="F34" s="14"/>
      <c r="G34" s="28"/>
    </row>
    <row r="35" spans="1:7" ht="22.5" customHeight="1" x14ac:dyDescent="0.15">
      <c r="A35" s="12">
        <v>27</v>
      </c>
      <c r="B35" s="19" t="e">
        <f>VLOOKUP($F$2,ドロップダウン用データ!$A$3:$C$90,3,0)</f>
        <v>#N/A</v>
      </c>
      <c r="C35" s="14"/>
      <c r="D35" s="14"/>
      <c r="E35" s="14"/>
      <c r="F35" s="14"/>
      <c r="G35" s="28"/>
    </row>
    <row r="36" spans="1:7" ht="22.5" customHeight="1" x14ac:dyDescent="0.15">
      <c r="A36" s="12">
        <v>28</v>
      </c>
      <c r="B36" s="19" t="e">
        <f>VLOOKUP($F$2,ドロップダウン用データ!$A$3:$C$90,3,0)</f>
        <v>#N/A</v>
      </c>
      <c r="C36" s="14"/>
      <c r="D36" s="14"/>
      <c r="E36" s="14"/>
      <c r="F36" s="14"/>
      <c r="G36" s="28"/>
    </row>
    <row r="37" spans="1:7" ht="22.5" customHeight="1" x14ac:dyDescent="0.15">
      <c r="A37" s="12">
        <v>29</v>
      </c>
      <c r="B37" s="19" t="e">
        <f>VLOOKUP($F$2,ドロップダウン用データ!$A$3:$C$90,3,0)</f>
        <v>#N/A</v>
      </c>
      <c r="C37" s="14"/>
      <c r="D37" s="14"/>
      <c r="E37" s="14"/>
      <c r="F37" s="14"/>
      <c r="G37" s="28"/>
    </row>
    <row r="38" spans="1:7" ht="22.5" customHeight="1" x14ac:dyDescent="0.15">
      <c r="A38" s="12">
        <v>30</v>
      </c>
      <c r="B38" s="19" t="e">
        <f>VLOOKUP($F$2,ドロップダウン用データ!$A$3:$C$90,3,0)</f>
        <v>#N/A</v>
      </c>
      <c r="C38" s="14"/>
      <c r="D38" s="14"/>
      <c r="E38" s="14"/>
      <c r="F38" s="14"/>
      <c r="G38" s="28"/>
    </row>
    <row r="39" spans="1:7" x14ac:dyDescent="0.15">
      <c r="A39" s="12"/>
      <c r="B39" s="17"/>
      <c r="C39" s="14"/>
      <c r="D39" s="14"/>
      <c r="E39" s="14"/>
      <c r="F39" s="14"/>
      <c r="G39" s="28"/>
    </row>
    <row r="40" spans="1:7" ht="19.7" customHeight="1" x14ac:dyDescent="0.15">
      <c r="A40" s="114" t="s">
        <v>52</v>
      </c>
      <c r="B40" s="115"/>
      <c r="C40" s="44">
        <f>COUNTA(C9:C38)</f>
        <v>0</v>
      </c>
      <c r="D40" s="44"/>
      <c r="E40" s="44"/>
      <c r="F40" s="44"/>
      <c r="G40" s="44"/>
    </row>
    <row r="43" spans="1:7" ht="12" customHeight="1" x14ac:dyDescent="0.15">
      <c r="A43" s="13"/>
    </row>
    <row r="44" spans="1:7" ht="12" customHeight="1" x14ac:dyDescent="0.15">
      <c r="A44" s="13"/>
    </row>
    <row r="88" spans="1:4" ht="12" customHeight="1" x14ac:dyDescent="0.15">
      <c r="A88" s="13"/>
      <c r="B88" s="13"/>
      <c r="C88" s="13"/>
      <c r="D88" s="1"/>
    </row>
    <row r="89" spans="1:4" ht="12" customHeight="1" x14ac:dyDescent="0.15">
      <c r="A89" s="13"/>
      <c r="B89" s="13"/>
      <c r="C89" s="13"/>
      <c r="D89" s="1"/>
    </row>
    <row r="90" spans="1:4" ht="12" customHeight="1" x14ac:dyDescent="0.15">
      <c r="A90" s="13"/>
      <c r="B90" s="13"/>
      <c r="C90" s="13"/>
      <c r="D90" s="1"/>
    </row>
    <row r="91" spans="1:4" ht="12" customHeight="1" x14ac:dyDescent="0.15">
      <c r="A91" s="13"/>
      <c r="B91" s="13"/>
      <c r="C91" s="13"/>
      <c r="D91" s="1"/>
    </row>
    <row r="92" spans="1:4" ht="12" customHeight="1" x14ac:dyDescent="0.15">
      <c r="A92" s="13"/>
      <c r="B92" s="13"/>
      <c r="C92" s="13"/>
      <c r="D92" s="1"/>
    </row>
    <row r="93" spans="1:4" ht="12" customHeight="1" x14ac:dyDescent="0.15">
      <c r="A93" s="13"/>
      <c r="B93" s="13"/>
      <c r="C93" s="13"/>
      <c r="D93" s="1"/>
    </row>
    <row r="94" spans="1:4" ht="12" customHeight="1" x14ac:dyDescent="0.15">
      <c r="A94" s="13"/>
      <c r="B94" s="13"/>
      <c r="C94" s="13"/>
      <c r="D94" s="1"/>
    </row>
    <row r="95" spans="1:4" ht="12" customHeight="1" x14ac:dyDescent="0.15">
      <c r="A95" s="13"/>
      <c r="B95" s="13"/>
      <c r="C95" s="13"/>
      <c r="D95" s="1"/>
    </row>
  </sheetData>
  <mergeCells count="10">
    <mergeCell ref="J17:K17"/>
    <mergeCell ref="A40:B40"/>
    <mergeCell ref="F2:G2"/>
    <mergeCell ref="A4:D4"/>
    <mergeCell ref="A5:D5"/>
    <mergeCell ref="F5:G5"/>
    <mergeCell ref="A7:A8"/>
    <mergeCell ref="B7:B8"/>
    <mergeCell ref="C8:G8"/>
    <mergeCell ref="I11:K15"/>
  </mergeCells>
  <phoneticPr fontId="29"/>
  <dataValidations count="3">
    <dataValidation type="list" allowBlank="1" showInputMessage="1" showErrorMessage="1" sqref="F9:F39" xr:uid="{63615ED2-479A-4EA6-8423-43764A558D9D}">
      <formula1>診断実施年月</formula1>
    </dataValidation>
    <dataValidation type="list" allowBlank="1" showInputMessage="1" showErrorMessage="1" sqref="E9:E39" xr:uid="{EBB580AC-0B05-4EB9-B9D9-C3C219E56F83}">
      <formula1>経営者年齢区分</formula1>
    </dataValidation>
    <dataValidation type="list" allowBlank="1" showInputMessage="1" showErrorMessage="1" sqref="C39" xr:uid="{47E928AC-D3CA-42C8-AEDD-9C6F8C142197}">
      <formula1>所在地</formula1>
    </dataValidation>
  </dataValidations>
  <pageMargins left="0.70866141732283472" right="0.51181102362204722" top="0.74803149606299213" bottom="0.74803149606299213" header="0.31496062992125984" footer="0.31496062992125984"/>
  <pageSetup paperSize="9" scale="82" orientation="portrait" r:id="rId1"/>
  <rowBreaks count="2" manualBreakCount="2">
    <brk id="42" max="16383" man="1"/>
    <brk id="96" max="16383" man="1"/>
  </rowBreaks>
  <ignoredErrors>
    <ignoredError sqref="J19:K2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7F9ADFF-CA8B-4D53-AF37-8B2560B6A601}">
          <x14:formula1>
            <xm:f>ドロップダウン用データ!$E$3:$E$45</xm:f>
          </x14:formula1>
          <xm:sqref>C9:C38</xm:sqref>
        </x14:dataValidation>
        <x14:dataValidation type="list" allowBlank="1" showInputMessage="1" showErrorMessage="1" xr:uid="{76610470-35D1-4794-874A-B7F85C94BE18}">
          <x14:formula1>
            <xm:f>ドロップダウン用データ!$A$3:$A$132</xm:f>
          </x14:formula1>
          <xm:sqref>F2</xm:sqref>
        </x14:dataValidation>
        <x14:dataValidation type="list" allowBlank="1" showInputMessage="1" showErrorMessage="1" xr:uid="{467E6C98-DDF1-4416-B004-A886CA55C12F}">
          <x14:formula1>
            <xm:f>ドロップダウン用データ!$N$3:$N$7</xm:f>
          </x14:formula1>
          <xm:sqref>G9:G39</xm:sqref>
        </x14:dataValidation>
        <x14:dataValidation type="list" allowBlank="1" showInputMessage="1" showErrorMessage="1" xr:uid="{51F4C3B7-74B5-4F23-BFDB-922E00575A4D}">
          <x14:formula1>
            <xm:f>ドロップダウン用データ!$H$3:$H$13</xm:f>
          </x14:formula1>
          <xm:sqref>D9:D38</xm:sqref>
        </x14:dataValidation>
        <x14:dataValidation type="list" allowBlank="1" showInputMessage="1" showErrorMessage="1" xr:uid="{9CBEF101-54E6-4F83-9010-732C0ADB52C8}">
          <x14:formula1>
            <xm:f>ドロップダウン用データ!$H$3:$H$12</xm:f>
          </x14:formula1>
          <xm:sqref>D39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FAE82-C69A-4628-9178-E0F700CE42CB}">
  <sheetPr>
    <tabColor rgb="FFFF0000"/>
  </sheetPr>
  <dimension ref="A2:N95"/>
  <sheetViews>
    <sheetView workbookViewId="0"/>
  </sheetViews>
  <sheetFormatPr defaultRowHeight="12" x14ac:dyDescent="0.15"/>
  <cols>
    <col min="1" max="1" width="3.875" style="1" customWidth="1"/>
    <col min="2" max="2" width="26.5" style="10" customWidth="1"/>
    <col min="3" max="5" width="13.625" style="11" customWidth="1"/>
    <col min="6" max="6" width="12.875" style="11" customWidth="1"/>
    <col min="7" max="7" width="27.375" style="11" bestFit="1" customWidth="1"/>
    <col min="8" max="8" width="9" style="1"/>
    <col min="9" max="9" width="47.625" style="1" bestFit="1" customWidth="1"/>
    <col min="10" max="16384" width="9" style="1"/>
  </cols>
  <sheetData>
    <row r="2" spans="1:12" ht="42.6" customHeight="1" x14ac:dyDescent="0.15">
      <c r="E2" s="17" t="s">
        <v>197</v>
      </c>
      <c r="F2" s="116"/>
      <c r="G2" s="117"/>
    </row>
    <row r="3" spans="1:12" ht="5.25" customHeight="1" x14ac:dyDescent="0.15"/>
    <row r="4" spans="1:12" ht="14.25" x14ac:dyDescent="0.15">
      <c r="A4" s="118" t="s">
        <v>136</v>
      </c>
      <c r="B4" s="118"/>
      <c r="C4" s="118"/>
      <c r="D4" s="118"/>
    </row>
    <row r="5" spans="1:12" x14ac:dyDescent="0.15">
      <c r="A5" s="119" t="s">
        <v>200</v>
      </c>
      <c r="B5" s="119"/>
      <c r="C5" s="119"/>
      <c r="D5" s="120"/>
      <c r="E5" s="44" t="s">
        <v>199</v>
      </c>
      <c r="F5" s="114" t="s">
        <v>275</v>
      </c>
      <c r="G5" s="115"/>
    </row>
    <row r="6" spans="1:12" ht="7.5" customHeight="1" x14ac:dyDescent="0.15">
      <c r="A6" s="45"/>
      <c r="B6" s="45"/>
    </row>
    <row r="7" spans="1:12" ht="24" customHeight="1" x14ac:dyDescent="0.15">
      <c r="A7" s="121" t="s">
        <v>0</v>
      </c>
      <c r="B7" s="122" t="s">
        <v>132</v>
      </c>
      <c r="C7" s="44" t="s">
        <v>2</v>
      </c>
      <c r="D7" s="44" t="s">
        <v>1</v>
      </c>
      <c r="E7" s="17" t="s">
        <v>53</v>
      </c>
      <c r="F7" s="44" t="s">
        <v>67</v>
      </c>
      <c r="G7" s="17" t="s">
        <v>247</v>
      </c>
    </row>
    <row r="8" spans="1:12" ht="12" customHeight="1" x14ac:dyDescent="0.15">
      <c r="A8" s="121"/>
      <c r="B8" s="122"/>
      <c r="C8" s="114" t="s">
        <v>198</v>
      </c>
      <c r="D8" s="123"/>
      <c r="E8" s="123"/>
      <c r="F8" s="123"/>
      <c r="G8" s="115"/>
    </row>
    <row r="9" spans="1:12" ht="22.5" customHeight="1" x14ac:dyDescent="0.15">
      <c r="A9" s="12">
        <v>1</v>
      </c>
      <c r="B9" s="19" t="e">
        <f>VLOOKUP($F$2,ドロップダウン用データ!$A$3:$C$90,3,0)</f>
        <v>#N/A</v>
      </c>
      <c r="C9" s="14"/>
      <c r="D9" s="14"/>
      <c r="E9" s="14"/>
      <c r="F9" s="14"/>
      <c r="G9" s="28"/>
    </row>
    <row r="10" spans="1:12" ht="22.5" customHeight="1" thickBot="1" x14ac:dyDescent="0.2">
      <c r="A10" s="12">
        <v>2</v>
      </c>
      <c r="B10" s="19" t="e">
        <f>VLOOKUP($F$2,ドロップダウン用データ!$A$3:$C$90,3,0)</f>
        <v>#N/A</v>
      </c>
      <c r="C10" s="14"/>
      <c r="D10" s="14"/>
      <c r="E10" s="14"/>
      <c r="F10" s="14"/>
      <c r="G10" s="28"/>
      <c r="I10" s="32" t="s">
        <v>261</v>
      </c>
      <c r="J10" s="32"/>
      <c r="K10" s="32"/>
      <c r="L10" s="30"/>
    </row>
    <row r="11" spans="1:12" ht="22.5" customHeight="1" x14ac:dyDescent="0.15">
      <c r="A11" s="12">
        <v>3</v>
      </c>
      <c r="B11" s="19" t="e">
        <f>VLOOKUP($F$2,ドロップダウン用データ!$A$3:$C$90,3,0)</f>
        <v>#N/A</v>
      </c>
      <c r="C11" s="14"/>
      <c r="D11" s="14"/>
      <c r="E11" s="14"/>
      <c r="F11" s="14"/>
      <c r="G11" s="28"/>
      <c r="I11" s="139"/>
      <c r="J11" s="140"/>
      <c r="K11" s="141"/>
    </row>
    <row r="12" spans="1:12" ht="22.5" customHeight="1" x14ac:dyDescent="0.15">
      <c r="A12" s="12">
        <v>4</v>
      </c>
      <c r="B12" s="19" t="e">
        <f>VLOOKUP($F$2,ドロップダウン用データ!$A$3:$C$90,3,0)</f>
        <v>#N/A</v>
      </c>
      <c r="C12" s="14"/>
      <c r="D12" s="14"/>
      <c r="E12" s="14"/>
      <c r="F12" s="14"/>
      <c r="G12" s="28"/>
      <c r="I12" s="142"/>
      <c r="J12" s="143"/>
      <c r="K12" s="144"/>
      <c r="L12" s="30"/>
    </row>
    <row r="13" spans="1:12" ht="22.5" customHeight="1" x14ac:dyDescent="0.15">
      <c r="A13" s="12">
        <v>5</v>
      </c>
      <c r="B13" s="19" t="e">
        <f>VLOOKUP($F$2,ドロップダウン用データ!$A$3:$C$90,3,0)</f>
        <v>#N/A</v>
      </c>
      <c r="C13" s="14"/>
      <c r="D13" s="14"/>
      <c r="E13" s="14"/>
      <c r="F13" s="14"/>
      <c r="G13" s="28"/>
      <c r="I13" s="142"/>
      <c r="J13" s="143"/>
      <c r="K13" s="144"/>
    </row>
    <row r="14" spans="1:12" ht="22.5" customHeight="1" x14ac:dyDescent="0.15">
      <c r="A14" s="12">
        <v>6</v>
      </c>
      <c r="B14" s="19" t="e">
        <f>VLOOKUP($F$2,ドロップダウン用データ!$A$3:$C$90,3,0)</f>
        <v>#N/A</v>
      </c>
      <c r="C14" s="14"/>
      <c r="D14" s="14"/>
      <c r="E14" s="14"/>
      <c r="F14" s="14"/>
      <c r="G14" s="28"/>
      <c r="I14" s="142"/>
      <c r="J14" s="143"/>
      <c r="K14" s="144"/>
      <c r="L14" s="30"/>
    </row>
    <row r="15" spans="1:12" ht="22.5" customHeight="1" thickBot="1" x14ac:dyDescent="0.2">
      <c r="A15" s="12">
        <v>7</v>
      </c>
      <c r="B15" s="19" t="e">
        <f>VLOOKUP($F$2,ドロップダウン用データ!$A$3:$C$90,3,0)</f>
        <v>#N/A</v>
      </c>
      <c r="C15" s="14"/>
      <c r="D15" s="14"/>
      <c r="E15" s="14"/>
      <c r="F15" s="14"/>
      <c r="G15" s="28"/>
      <c r="I15" s="145"/>
      <c r="J15" s="146"/>
      <c r="K15" s="147"/>
      <c r="L15" s="30"/>
    </row>
    <row r="16" spans="1:12" ht="22.5" customHeight="1" x14ac:dyDescent="0.15">
      <c r="A16" s="12">
        <v>8</v>
      </c>
      <c r="B16" s="19" t="e">
        <f>VLOOKUP($F$2,ドロップダウン用データ!$A$3:$C$90,3,0)</f>
        <v>#N/A</v>
      </c>
      <c r="C16" s="14"/>
      <c r="D16" s="14"/>
      <c r="E16" s="14"/>
      <c r="F16" s="14"/>
      <c r="G16" s="28"/>
    </row>
    <row r="17" spans="1:14" ht="22.5" customHeight="1" x14ac:dyDescent="0.15">
      <c r="A17" s="12">
        <v>9</v>
      </c>
      <c r="B17" s="19" t="e">
        <f>VLOOKUP($F$2,ドロップダウン用データ!$A$3:$C$90,3,0)</f>
        <v>#N/A</v>
      </c>
      <c r="C17" s="14"/>
      <c r="D17" s="14"/>
      <c r="E17" s="14"/>
      <c r="F17" s="14"/>
      <c r="G17" s="28"/>
      <c r="I17" s="82" t="s">
        <v>264</v>
      </c>
      <c r="J17" s="148"/>
      <c r="K17" s="148"/>
    </row>
    <row r="18" spans="1:14" ht="22.5" customHeight="1" x14ac:dyDescent="0.15">
      <c r="A18" s="12">
        <v>10</v>
      </c>
      <c r="B18" s="19" t="e">
        <f>VLOOKUP($F$2,ドロップダウン用データ!$A$3:$C$90,3,0)</f>
        <v>#N/A</v>
      </c>
      <c r="C18" s="14"/>
      <c r="D18" s="14"/>
      <c r="E18" s="14"/>
      <c r="F18" s="14"/>
      <c r="G18" s="28"/>
      <c r="I18" s="83"/>
      <c r="J18" s="84" t="s">
        <v>276</v>
      </c>
      <c r="K18" s="84" t="s">
        <v>277</v>
      </c>
    </row>
    <row r="19" spans="1:14" ht="22.5" customHeight="1" x14ac:dyDescent="0.15">
      <c r="A19" s="12">
        <v>11</v>
      </c>
      <c r="B19" s="19" t="e">
        <f>VLOOKUP($F$2,ドロップダウン用データ!$A$3:$C$90,3,0)</f>
        <v>#N/A</v>
      </c>
      <c r="C19" s="14"/>
      <c r="D19" s="14"/>
      <c r="E19" s="14"/>
      <c r="F19" s="14"/>
      <c r="G19" s="28"/>
      <c r="I19" s="85" t="s">
        <v>248</v>
      </c>
      <c r="J19" s="86">
        <f>COUNTIFS($F$9:$F$38,"12月",$G$9:$G$38,"１．士業等専門家を紹介")</f>
        <v>0</v>
      </c>
      <c r="K19" s="86">
        <f>COUNTIFS($F$9:$F$38,"1月",$G$9:$G$38,"１．士業等専門家を紹介")</f>
        <v>0</v>
      </c>
    </row>
    <row r="20" spans="1:14" ht="22.5" customHeight="1" x14ac:dyDescent="0.15">
      <c r="A20" s="12">
        <v>12</v>
      </c>
      <c r="B20" s="19" t="e">
        <f>VLOOKUP($F$2,ドロップダウン用データ!$A$3:$C$90,3,0)</f>
        <v>#N/A</v>
      </c>
      <c r="C20" s="14"/>
      <c r="D20" s="14"/>
      <c r="E20" s="14"/>
      <c r="F20" s="14"/>
      <c r="G20" s="28"/>
      <c r="I20" s="87" t="s">
        <v>249</v>
      </c>
      <c r="J20" s="88"/>
      <c r="K20" s="89"/>
    </row>
    <row r="21" spans="1:14" ht="22.5" customHeight="1" x14ac:dyDescent="0.15">
      <c r="A21" s="12">
        <v>13</v>
      </c>
      <c r="B21" s="19" t="e">
        <f>VLOOKUP($F$2,ドロップダウン用データ!$A$3:$C$90,3,0)</f>
        <v>#N/A</v>
      </c>
      <c r="C21" s="14"/>
      <c r="D21" s="14"/>
      <c r="E21" s="14"/>
      <c r="F21" s="14"/>
      <c r="G21" s="28"/>
      <c r="I21" s="85" t="s">
        <v>250</v>
      </c>
      <c r="J21" s="90">
        <f>COUNTIFS($F$9:$F$38,"12月",$G$9:$G$38,"２．他の支援機関、金融機関を紹介")</f>
        <v>0</v>
      </c>
      <c r="K21" s="86">
        <f>COUNTIFS($F$9:$F$38,"1月",$G$9:$G$38,"２．他の支援機関、金融機関を紹介")</f>
        <v>0</v>
      </c>
      <c r="L21" s="32"/>
      <c r="M21" s="33"/>
      <c r="N21" s="33"/>
    </row>
    <row r="22" spans="1:14" ht="22.5" customHeight="1" x14ac:dyDescent="0.15">
      <c r="A22" s="12">
        <v>14</v>
      </c>
      <c r="B22" s="19" t="e">
        <f>VLOOKUP($F$2,ドロップダウン用データ!$A$3:$C$90,3,0)</f>
        <v>#N/A</v>
      </c>
      <c r="C22" s="14"/>
      <c r="D22" s="14"/>
      <c r="E22" s="14"/>
      <c r="F22" s="14"/>
      <c r="G22" s="28"/>
      <c r="I22" s="87" t="s">
        <v>252</v>
      </c>
      <c r="J22" s="89"/>
      <c r="K22" s="89"/>
      <c r="L22" s="43"/>
      <c r="M22" s="43"/>
      <c r="N22" s="43"/>
    </row>
    <row r="23" spans="1:14" ht="22.5" customHeight="1" x14ac:dyDescent="0.15">
      <c r="A23" s="12">
        <v>15</v>
      </c>
      <c r="B23" s="19" t="e">
        <f>VLOOKUP($F$2,ドロップダウン用データ!$A$3:$C$90,3,0)</f>
        <v>#N/A</v>
      </c>
      <c r="C23" s="14"/>
      <c r="D23" s="14"/>
      <c r="E23" s="14"/>
      <c r="F23" s="14"/>
      <c r="G23" s="28"/>
      <c r="I23" s="85" t="s">
        <v>253</v>
      </c>
      <c r="J23" s="86">
        <f>COUNTIFS($F$9:$F$38,"12月",$G$9:$G$38,"３．診断した機関が対応")</f>
        <v>0</v>
      </c>
      <c r="K23" s="86">
        <f>COUNTIFS($F$9:$F$38,"1月",$G$9:$G$38,"３．診断した機関が対応")</f>
        <v>0</v>
      </c>
      <c r="L23" s="43"/>
      <c r="M23" s="43"/>
      <c r="N23" s="43"/>
    </row>
    <row r="24" spans="1:14" ht="22.5" customHeight="1" x14ac:dyDescent="0.15">
      <c r="A24" s="12">
        <v>16</v>
      </c>
      <c r="B24" s="19" t="e">
        <f>VLOOKUP($F$2,ドロップダウン用データ!$A$3:$C$90,3,0)</f>
        <v>#N/A</v>
      </c>
      <c r="C24" s="14"/>
      <c r="D24" s="14"/>
      <c r="E24" s="14"/>
      <c r="F24" s="14"/>
      <c r="G24" s="28"/>
      <c r="I24" s="91"/>
      <c r="J24" s="92"/>
      <c r="K24" s="92"/>
      <c r="L24" s="43"/>
      <c r="M24" s="43"/>
      <c r="N24" s="43"/>
    </row>
    <row r="25" spans="1:14" ht="22.5" customHeight="1" x14ac:dyDescent="0.15">
      <c r="A25" s="12">
        <v>17</v>
      </c>
      <c r="B25" s="19" t="e">
        <f>VLOOKUP($F$2,ドロップダウン用データ!$A$3:$C$90,3,0)</f>
        <v>#N/A</v>
      </c>
      <c r="C25" s="14"/>
      <c r="D25" s="14"/>
      <c r="E25" s="14"/>
      <c r="F25" s="14"/>
      <c r="G25" s="28"/>
      <c r="I25" s="93" t="s">
        <v>251</v>
      </c>
      <c r="J25" s="93">
        <f>COUNTIFS($F$9:$F$38,"12月",$G$9:$G$38,"４．エリアCO（事業承継・引継ぎ支援センター）を紹介")</f>
        <v>0</v>
      </c>
      <c r="K25" s="93">
        <f>COUNTIFS($F$9:$F$38,"1月",$G$9:$G$38,"４．エリアCO（事業承継・引継ぎ支援センター）を紹介")</f>
        <v>0</v>
      </c>
      <c r="L25" s="43"/>
      <c r="M25" s="43"/>
      <c r="N25" s="43"/>
    </row>
    <row r="26" spans="1:14" ht="22.5" customHeight="1" x14ac:dyDescent="0.15">
      <c r="A26" s="12">
        <v>18</v>
      </c>
      <c r="B26" s="19" t="e">
        <f>VLOOKUP($F$2,ドロップダウン用データ!$A$3:$C$90,3,0)</f>
        <v>#N/A</v>
      </c>
      <c r="C26" s="14"/>
      <c r="D26" s="14"/>
      <c r="E26" s="14"/>
      <c r="F26" s="14"/>
      <c r="G26" s="28"/>
      <c r="I26" s="94"/>
      <c r="J26" s="94"/>
      <c r="K26" s="94"/>
      <c r="L26" s="43"/>
      <c r="M26" s="43"/>
      <c r="N26" s="43"/>
    </row>
    <row r="27" spans="1:14" ht="22.5" customHeight="1" x14ac:dyDescent="0.15">
      <c r="A27" s="12">
        <v>19</v>
      </c>
      <c r="B27" s="19" t="e">
        <f>VLOOKUP($F$2,ドロップダウン用データ!$A$3:$C$90,3,0)</f>
        <v>#N/A</v>
      </c>
      <c r="C27" s="14"/>
      <c r="D27" s="14"/>
      <c r="E27" s="14"/>
      <c r="F27" s="14"/>
      <c r="G27" s="28"/>
      <c r="I27" s="93" t="s">
        <v>254</v>
      </c>
      <c r="J27" s="93">
        <f>COUNTIFS($F$9:$F$38,"12月",$G$9:$G$38,"５．支援の必要無し")</f>
        <v>0</v>
      </c>
      <c r="K27" s="93">
        <f>COUNTIFS($F$9:$F$38,"1月",$G$9:$G$38,"５．支援の必要無し")</f>
        <v>0</v>
      </c>
    </row>
    <row r="28" spans="1:14" ht="22.5" customHeight="1" x14ac:dyDescent="0.15">
      <c r="A28" s="12">
        <v>20</v>
      </c>
      <c r="B28" s="19" t="e">
        <f>VLOOKUP($F$2,ドロップダウン用データ!$A$3:$C$90,3,0)</f>
        <v>#N/A</v>
      </c>
      <c r="C28" s="14"/>
      <c r="D28" s="14"/>
      <c r="E28" s="14"/>
      <c r="F28" s="14"/>
      <c r="G28" s="28"/>
      <c r="I28" s="94"/>
      <c r="J28" s="94"/>
      <c r="K28" s="94"/>
    </row>
    <row r="29" spans="1:14" ht="22.5" customHeight="1" x14ac:dyDescent="0.15">
      <c r="A29" s="12">
        <v>21</v>
      </c>
      <c r="B29" s="19" t="e">
        <f>VLOOKUP($F$2,ドロップダウン用データ!$A$3:$C$90,3,0)</f>
        <v>#N/A</v>
      </c>
      <c r="C29" s="14"/>
      <c r="D29" s="14"/>
      <c r="E29" s="14"/>
      <c r="F29" s="14"/>
      <c r="G29" s="28"/>
      <c r="I29" s="95" t="s">
        <v>260</v>
      </c>
      <c r="J29" s="94">
        <f>SUM(J19,J21,J23,J25,J27)</f>
        <v>0</v>
      </c>
      <c r="K29" s="94">
        <f>SUM(K19,K21,K23,K25,K27)</f>
        <v>0</v>
      </c>
    </row>
    <row r="30" spans="1:14" ht="22.5" customHeight="1" x14ac:dyDescent="0.15">
      <c r="A30" s="12">
        <v>22</v>
      </c>
      <c r="B30" s="19" t="e">
        <f>VLOOKUP($F$2,ドロップダウン用データ!$A$3:$C$90,3,0)</f>
        <v>#N/A</v>
      </c>
      <c r="C30" s="14"/>
      <c r="D30" s="14"/>
      <c r="E30" s="14"/>
      <c r="F30" s="14"/>
      <c r="G30" s="28"/>
    </row>
    <row r="31" spans="1:14" ht="22.5" customHeight="1" x14ac:dyDescent="0.15">
      <c r="A31" s="12">
        <v>23</v>
      </c>
      <c r="B31" s="19" t="e">
        <f>VLOOKUP($F$2,ドロップダウン用データ!$A$3:$C$90,3,0)</f>
        <v>#N/A</v>
      </c>
      <c r="C31" s="14"/>
      <c r="D31" s="14"/>
      <c r="E31" s="14"/>
      <c r="F31" s="14"/>
      <c r="G31" s="28"/>
    </row>
    <row r="32" spans="1:14" ht="22.5" customHeight="1" x14ac:dyDescent="0.15">
      <c r="A32" s="12">
        <v>24</v>
      </c>
      <c r="B32" s="19" t="e">
        <f>VLOOKUP($F$2,ドロップダウン用データ!$A$3:$C$90,3,0)</f>
        <v>#N/A</v>
      </c>
      <c r="C32" s="14"/>
      <c r="D32" s="14"/>
      <c r="E32" s="14"/>
      <c r="F32" s="14"/>
      <c r="G32" s="28"/>
    </row>
    <row r="33" spans="1:7" ht="22.5" customHeight="1" x14ac:dyDescent="0.15">
      <c r="A33" s="12">
        <v>25</v>
      </c>
      <c r="B33" s="19" t="e">
        <f>VLOOKUP($F$2,ドロップダウン用データ!$A$3:$C$90,3,0)</f>
        <v>#N/A</v>
      </c>
      <c r="C33" s="14"/>
      <c r="D33" s="14"/>
      <c r="E33" s="14"/>
      <c r="F33" s="14"/>
      <c r="G33" s="28"/>
    </row>
    <row r="34" spans="1:7" ht="22.5" customHeight="1" x14ac:dyDescent="0.15">
      <c r="A34" s="12">
        <v>26</v>
      </c>
      <c r="B34" s="19" t="e">
        <f>VLOOKUP($F$2,ドロップダウン用データ!$A$3:$C$90,3,0)</f>
        <v>#N/A</v>
      </c>
      <c r="C34" s="14"/>
      <c r="D34" s="14"/>
      <c r="E34" s="14"/>
      <c r="F34" s="14"/>
      <c r="G34" s="28"/>
    </row>
    <row r="35" spans="1:7" ht="22.5" customHeight="1" x14ac:dyDescent="0.15">
      <c r="A35" s="12">
        <v>27</v>
      </c>
      <c r="B35" s="19" t="e">
        <f>VLOOKUP($F$2,ドロップダウン用データ!$A$3:$C$90,3,0)</f>
        <v>#N/A</v>
      </c>
      <c r="C35" s="14"/>
      <c r="D35" s="14"/>
      <c r="E35" s="14"/>
      <c r="F35" s="14"/>
      <c r="G35" s="28"/>
    </row>
    <row r="36" spans="1:7" ht="22.5" customHeight="1" x14ac:dyDescent="0.15">
      <c r="A36" s="12">
        <v>28</v>
      </c>
      <c r="B36" s="19" t="e">
        <f>VLOOKUP($F$2,ドロップダウン用データ!$A$3:$C$90,3,0)</f>
        <v>#N/A</v>
      </c>
      <c r="C36" s="14"/>
      <c r="D36" s="14"/>
      <c r="E36" s="14"/>
      <c r="F36" s="14"/>
      <c r="G36" s="28"/>
    </row>
    <row r="37" spans="1:7" ht="22.5" customHeight="1" x14ac:dyDescent="0.15">
      <c r="A37" s="12">
        <v>29</v>
      </c>
      <c r="B37" s="19" t="e">
        <f>VLOOKUP($F$2,ドロップダウン用データ!$A$3:$C$90,3,0)</f>
        <v>#N/A</v>
      </c>
      <c r="C37" s="14"/>
      <c r="D37" s="14"/>
      <c r="E37" s="14"/>
      <c r="F37" s="14"/>
      <c r="G37" s="28"/>
    </row>
    <row r="38" spans="1:7" ht="22.5" customHeight="1" x14ac:dyDescent="0.15">
      <c r="A38" s="12">
        <v>30</v>
      </c>
      <c r="B38" s="19" t="e">
        <f>VLOOKUP($F$2,ドロップダウン用データ!$A$3:$C$90,3,0)</f>
        <v>#N/A</v>
      </c>
      <c r="C38" s="14"/>
      <c r="D38" s="14"/>
      <c r="E38" s="14"/>
      <c r="F38" s="14"/>
      <c r="G38" s="28"/>
    </row>
    <row r="39" spans="1:7" x14ac:dyDescent="0.15">
      <c r="A39" s="12"/>
      <c r="B39" s="17"/>
      <c r="C39" s="14"/>
      <c r="D39" s="14"/>
      <c r="E39" s="14"/>
      <c r="F39" s="14"/>
      <c r="G39" s="28"/>
    </row>
    <row r="40" spans="1:7" ht="19.7" customHeight="1" x14ac:dyDescent="0.15">
      <c r="A40" s="114" t="s">
        <v>52</v>
      </c>
      <c r="B40" s="115"/>
      <c r="C40" s="44">
        <f>COUNTA(C9:C38)</f>
        <v>0</v>
      </c>
      <c r="D40" s="44"/>
      <c r="E40" s="44"/>
      <c r="F40" s="44"/>
      <c r="G40" s="44"/>
    </row>
    <row r="43" spans="1:7" ht="12" customHeight="1" x14ac:dyDescent="0.15">
      <c r="A43" s="13"/>
    </row>
    <row r="44" spans="1:7" ht="12" customHeight="1" x14ac:dyDescent="0.15">
      <c r="A44" s="13"/>
    </row>
    <row r="88" spans="1:4" ht="12" customHeight="1" x14ac:dyDescent="0.15">
      <c r="A88" s="13"/>
      <c r="B88" s="13"/>
      <c r="C88" s="13"/>
      <c r="D88" s="1"/>
    </row>
    <row r="89" spans="1:4" ht="12" customHeight="1" x14ac:dyDescent="0.15">
      <c r="A89" s="13"/>
      <c r="B89" s="13"/>
      <c r="C89" s="13"/>
      <c r="D89" s="1"/>
    </row>
    <row r="90" spans="1:4" ht="12" customHeight="1" x14ac:dyDescent="0.15">
      <c r="A90" s="13"/>
      <c r="B90" s="13"/>
      <c r="C90" s="13"/>
      <c r="D90" s="1"/>
    </row>
    <row r="91" spans="1:4" ht="12" customHeight="1" x14ac:dyDescent="0.15">
      <c r="A91" s="13"/>
      <c r="B91" s="13"/>
      <c r="C91" s="13"/>
      <c r="D91" s="1"/>
    </row>
    <row r="92" spans="1:4" ht="12" customHeight="1" x14ac:dyDescent="0.15">
      <c r="A92" s="13"/>
      <c r="B92" s="13"/>
      <c r="C92" s="13"/>
      <c r="D92" s="1"/>
    </row>
    <row r="93" spans="1:4" ht="12" customHeight="1" x14ac:dyDescent="0.15">
      <c r="A93" s="13"/>
      <c r="B93" s="13"/>
      <c r="C93" s="13"/>
      <c r="D93" s="1"/>
    </row>
    <row r="94" spans="1:4" ht="12" customHeight="1" x14ac:dyDescent="0.15">
      <c r="A94" s="13"/>
      <c r="B94" s="13"/>
      <c r="C94" s="13"/>
      <c r="D94" s="1"/>
    </row>
    <row r="95" spans="1:4" ht="12" customHeight="1" x14ac:dyDescent="0.15">
      <c r="A95" s="13"/>
      <c r="B95" s="13"/>
      <c r="C95" s="13"/>
      <c r="D95" s="1"/>
    </row>
  </sheetData>
  <mergeCells count="10">
    <mergeCell ref="J17:K17"/>
    <mergeCell ref="A40:B40"/>
    <mergeCell ref="F2:G2"/>
    <mergeCell ref="A4:D4"/>
    <mergeCell ref="A5:D5"/>
    <mergeCell ref="F5:G5"/>
    <mergeCell ref="A7:A8"/>
    <mergeCell ref="B7:B8"/>
    <mergeCell ref="C8:G8"/>
    <mergeCell ref="I11:K15"/>
  </mergeCells>
  <phoneticPr fontId="29"/>
  <dataValidations count="3">
    <dataValidation type="list" allowBlank="1" showInputMessage="1" showErrorMessage="1" sqref="C39" xr:uid="{A4D82D0B-3642-463F-8757-0BF8B79F2FB0}">
      <formula1>所在地</formula1>
    </dataValidation>
    <dataValidation type="list" allowBlank="1" showInputMessage="1" showErrorMessage="1" sqref="E9:E39" xr:uid="{5BD23BC9-7D38-4E97-BB4C-791D4CA19FAC}">
      <formula1>経営者年齢区分</formula1>
    </dataValidation>
    <dataValidation type="list" allowBlank="1" showInputMessage="1" showErrorMessage="1" sqref="F9:F39" xr:uid="{11E866E7-60DB-4CFB-85F2-F0BAB5EFBFBC}">
      <formula1>診断実施年月</formula1>
    </dataValidation>
  </dataValidations>
  <pageMargins left="0.70866141732283472" right="0.51181102362204722" top="0.74803149606299213" bottom="0.74803149606299213" header="0.31496062992125984" footer="0.31496062992125984"/>
  <pageSetup paperSize="9" scale="82" orientation="portrait" r:id="rId1"/>
  <rowBreaks count="2" manualBreakCount="2">
    <brk id="42" max="16383" man="1"/>
    <brk id="96" max="16383" man="1"/>
  </rowBreaks>
  <ignoredErrors>
    <ignoredError sqref="J19:K2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E50625C-5337-4BEB-9DE0-C9F8CA6D2394}">
          <x14:formula1>
            <xm:f>ドロップダウン用データ!$H$3:$H$12</xm:f>
          </x14:formula1>
          <xm:sqref>D39</xm:sqref>
        </x14:dataValidation>
        <x14:dataValidation type="list" allowBlank="1" showInputMessage="1" showErrorMessage="1" xr:uid="{BF164E34-9F31-4398-8F71-227E95971077}">
          <x14:formula1>
            <xm:f>ドロップダウン用データ!$H$3:$H$13</xm:f>
          </x14:formula1>
          <xm:sqref>D9:D38</xm:sqref>
        </x14:dataValidation>
        <x14:dataValidation type="list" allowBlank="1" showInputMessage="1" showErrorMessage="1" xr:uid="{F4E70C85-CAC7-4458-ABD1-96668FC69F76}">
          <x14:formula1>
            <xm:f>ドロップダウン用データ!$N$3:$N$7</xm:f>
          </x14:formula1>
          <xm:sqref>G9:G39</xm:sqref>
        </x14:dataValidation>
        <x14:dataValidation type="list" allowBlank="1" showInputMessage="1" showErrorMessage="1" xr:uid="{010F9C03-0477-462B-9917-D803C1EC7589}">
          <x14:formula1>
            <xm:f>ドロップダウン用データ!$A$3:$A$132</xm:f>
          </x14:formula1>
          <xm:sqref>F2</xm:sqref>
        </x14:dataValidation>
        <x14:dataValidation type="list" allowBlank="1" showInputMessage="1" showErrorMessage="1" xr:uid="{0D217C75-1AB1-4477-B16B-7B924F2D186B}">
          <x14:formula1>
            <xm:f>ドロップダウン用データ!$E$3:$E$45</xm:f>
          </x14:formula1>
          <xm:sqref>C9:C38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1CDDC-5B13-45D2-9598-3A1066946630}">
  <sheetPr>
    <tabColor rgb="FFFF0000"/>
  </sheetPr>
  <dimension ref="A2:N95"/>
  <sheetViews>
    <sheetView workbookViewId="0"/>
  </sheetViews>
  <sheetFormatPr defaultRowHeight="12" x14ac:dyDescent="0.15"/>
  <cols>
    <col min="1" max="1" width="3.875" style="1" customWidth="1"/>
    <col min="2" max="2" width="26.5" style="10" customWidth="1"/>
    <col min="3" max="5" width="13.625" style="11" customWidth="1"/>
    <col min="6" max="6" width="12.875" style="11" customWidth="1"/>
    <col min="7" max="7" width="27.375" style="11" bestFit="1" customWidth="1"/>
    <col min="8" max="8" width="9" style="1"/>
    <col min="9" max="9" width="47.625" style="1" bestFit="1" customWidth="1"/>
    <col min="10" max="16384" width="9" style="1"/>
  </cols>
  <sheetData>
    <row r="2" spans="1:12" ht="42.6" customHeight="1" x14ac:dyDescent="0.15">
      <c r="E2" s="17" t="s">
        <v>197</v>
      </c>
      <c r="F2" s="116"/>
      <c r="G2" s="117"/>
    </row>
    <row r="3" spans="1:12" ht="5.25" customHeight="1" x14ac:dyDescent="0.15"/>
    <row r="4" spans="1:12" ht="14.25" x14ac:dyDescent="0.15">
      <c r="A4" s="118" t="s">
        <v>136</v>
      </c>
      <c r="B4" s="118"/>
      <c r="C4" s="118"/>
      <c r="D4" s="118"/>
    </row>
    <row r="5" spans="1:12" x14ac:dyDescent="0.15">
      <c r="A5" s="119" t="s">
        <v>200</v>
      </c>
      <c r="B5" s="119"/>
      <c r="C5" s="119"/>
      <c r="D5" s="120"/>
      <c r="E5" s="44" t="s">
        <v>199</v>
      </c>
      <c r="F5" s="114" t="s">
        <v>280</v>
      </c>
      <c r="G5" s="115"/>
    </row>
    <row r="6" spans="1:12" ht="7.5" customHeight="1" x14ac:dyDescent="0.15">
      <c r="A6" s="45"/>
      <c r="B6" s="45"/>
    </row>
    <row r="7" spans="1:12" ht="24" customHeight="1" x14ac:dyDescent="0.15">
      <c r="A7" s="121" t="s">
        <v>0</v>
      </c>
      <c r="B7" s="122" t="s">
        <v>132</v>
      </c>
      <c r="C7" s="44" t="s">
        <v>2</v>
      </c>
      <c r="D7" s="44" t="s">
        <v>1</v>
      </c>
      <c r="E7" s="17" t="s">
        <v>53</v>
      </c>
      <c r="F7" s="44" t="s">
        <v>67</v>
      </c>
      <c r="G7" s="17" t="s">
        <v>247</v>
      </c>
    </row>
    <row r="8" spans="1:12" ht="12" customHeight="1" x14ac:dyDescent="0.15">
      <c r="A8" s="121"/>
      <c r="B8" s="122"/>
      <c r="C8" s="114" t="s">
        <v>198</v>
      </c>
      <c r="D8" s="123"/>
      <c r="E8" s="123"/>
      <c r="F8" s="123"/>
      <c r="G8" s="115"/>
    </row>
    <row r="9" spans="1:12" ht="22.5" customHeight="1" x14ac:dyDescent="0.15">
      <c r="A9" s="12">
        <v>1</v>
      </c>
      <c r="B9" s="19" t="e">
        <f>VLOOKUP($F$2,ドロップダウン用データ!$A$3:$C$90,3,0)</f>
        <v>#N/A</v>
      </c>
      <c r="C9" s="14"/>
      <c r="D9" s="14"/>
      <c r="E9" s="14"/>
      <c r="F9" s="14"/>
      <c r="G9" s="28"/>
    </row>
    <row r="10" spans="1:12" ht="22.5" customHeight="1" thickBot="1" x14ac:dyDescent="0.2">
      <c r="A10" s="12">
        <v>2</v>
      </c>
      <c r="B10" s="19" t="e">
        <f>VLOOKUP($F$2,ドロップダウン用データ!$A$3:$C$90,3,0)</f>
        <v>#N/A</v>
      </c>
      <c r="C10" s="14"/>
      <c r="D10" s="14"/>
      <c r="E10" s="14"/>
      <c r="F10" s="14"/>
      <c r="G10" s="28"/>
      <c r="I10" s="32" t="s">
        <v>261</v>
      </c>
      <c r="J10" s="32"/>
      <c r="K10" s="32"/>
      <c r="L10" s="30"/>
    </row>
    <row r="11" spans="1:12" ht="22.5" customHeight="1" x14ac:dyDescent="0.15">
      <c r="A11" s="12">
        <v>3</v>
      </c>
      <c r="B11" s="19" t="e">
        <f>VLOOKUP($F$2,ドロップダウン用データ!$A$3:$C$90,3,0)</f>
        <v>#N/A</v>
      </c>
      <c r="C11" s="14"/>
      <c r="D11" s="14"/>
      <c r="E11" s="14"/>
      <c r="F11" s="14"/>
      <c r="G11" s="28"/>
      <c r="I11" s="139"/>
      <c r="J11" s="140"/>
      <c r="K11" s="141"/>
    </row>
    <row r="12" spans="1:12" ht="22.5" customHeight="1" x14ac:dyDescent="0.15">
      <c r="A12" s="12">
        <v>4</v>
      </c>
      <c r="B12" s="19" t="e">
        <f>VLOOKUP($F$2,ドロップダウン用データ!$A$3:$C$90,3,0)</f>
        <v>#N/A</v>
      </c>
      <c r="C12" s="14"/>
      <c r="D12" s="14"/>
      <c r="E12" s="14"/>
      <c r="F12" s="14"/>
      <c r="G12" s="28"/>
      <c r="I12" s="142"/>
      <c r="J12" s="143"/>
      <c r="K12" s="144"/>
      <c r="L12" s="30"/>
    </row>
    <row r="13" spans="1:12" ht="22.5" customHeight="1" x14ac:dyDescent="0.15">
      <c r="A13" s="12">
        <v>5</v>
      </c>
      <c r="B13" s="19" t="e">
        <f>VLOOKUP($F$2,ドロップダウン用データ!$A$3:$C$90,3,0)</f>
        <v>#N/A</v>
      </c>
      <c r="C13" s="14"/>
      <c r="D13" s="14"/>
      <c r="E13" s="14"/>
      <c r="F13" s="14"/>
      <c r="G13" s="28"/>
      <c r="I13" s="142"/>
      <c r="J13" s="143"/>
      <c r="K13" s="144"/>
    </row>
    <row r="14" spans="1:12" ht="22.5" customHeight="1" x14ac:dyDescent="0.15">
      <c r="A14" s="12">
        <v>6</v>
      </c>
      <c r="B14" s="19" t="e">
        <f>VLOOKUP($F$2,ドロップダウン用データ!$A$3:$C$90,3,0)</f>
        <v>#N/A</v>
      </c>
      <c r="C14" s="14"/>
      <c r="D14" s="14"/>
      <c r="E14" s="14"/>
      <c r="F14" s="14"/>
      <c r="G14" s="28"/>
      <c r="I14" s="142"/>
      <c r="J14" s="143"/>
      <c r="K14" s="144"/>
      <c r="L14" s="30"/>
    </row>
    <row r="15" spans="1:12" ht="22.5" customHeight="1" thickBot="1" x14ac:dyDescent="0.2">
      <c r="A15" s="12">
        <v>7</v>
      </c>
      <c r="B15" s="19" t="e">
        <f>VLOOKUP($F$2,ドロップダウン用データ!$A$3:$C$90,3,0)</f>
        <v>#N/A</v>
      </c>
      <c r="C15" s="14"/>
      <c r="D15" s="14"/>
      <c r="E15" s="14"/>
      <c r="F15" s="14"/>
      <c r="G15" s="28"/>
      <c r="I15" s="145"/>
      <c r="J15" s="146"/>
      <c r="K15" s="147"/>
      <c r="L15" s="30"/>
    </row>
    <row r="16" spans="1:12" ht="22.5" customHeight="1" x14ac:dyDescent="0.15">
      <c r="A16" s="12">
        <v>8</v>
      </c>
      <c r="B16" s="19" t="e">
        <f>VLOOKUP($F$2,ドロップダウン用データ!$A$3:$C$90,3,0)</f>
        <v>#N/A</v>
      </c>
      <c r="C16" s="14"/>
      <c r="D16" s="14"/>
      <c r="E16" s="14"/>
      <c r="F16" s="14"/>
      <c r="G16" s="28"/>
    </row>
    <row r="17" spans="1:14" ht="22.5" customHeight="1" x14ac:dyDescent="0.15">
      <c r="A17" s="12">
        <v>9</v>
      </c>
      <c r="B17" s="19" t="e">
        <f>VLOOKUP($F$2,ドロップダウン用データ!$A$3:$C$90,3,0)</f>
        <v>#N/A</v>
      </c>
      <c r="C17" s="14"/>
      <c r="D17" s="14"/>
      <c r="E17" s="14"/>
      <c r="F17" s="14"/>
      <c r="G17" s="28"/>
      <c r="I17" s="82" t="s">
        <v>264</v>
      </c>
      <c r="J17" s="148"/>
      <c r="K17" s="148"/>
    </row>
    <row r="18" spans="1:14" ht="22.5" customHeight="1" x14ac:dyDescent="0.15">
      <c r="A18" s="12">
        <v>10</v>
      </c>
      <c r="B18" s="19" t="e">
        <f>VLOOKUP($F$2,ドロップダウン用データ!$A$3:$C$90,3,0)</f>
        <v>#N/A</v>
      </c>
      <c r="C18" s="14"/>
      <c r="D18" s="14"/>
      <c r="E18" s="14"/>
      <c r="F18" s="14"/>
      <c r="G18" s="28"/>
      <c r="I18" s="83"/>
      <c r="J18" s="84" t="s">
        <v>278</v>
      </c>
      <c r="K18" s="84" t="s">
        <v>279</v>
      </c>
    </row>
    <row r="19" spans="1:14" ht="22.5" customHeight="1" x14ac:dyDescent="0.15">
      <c r="A19" s="12">
        <v>11</v>
      </c>
      <c r="B19" s="19" t="e">
        <f>VLOOKUP($F$2,ドロップダウン用データ!$A$3:$C$90,3,0)</f>
        <v>#N/A</v>
      </c>
      <c r="C19" s="14"/>
      <c r="D19" s="14"/>
      <c r="E19" s="14"/>
      <c r="F19" s="14"/>
      <c r="G19" s="28"/>
      <c r="I19" s="85" t="s">
        <v>248</v>
      </c>
      <c r="J19" s="86">
        <f>COUNTIFS($F$9:$F$38,"2月",$G$9:$G$38,"１．士業等専門家を紹介")</f>
        <v>0</v>
      </c>
      <c r="K19" s="86">
        <f>COUNTIFS($F$9:$F$38,"3月",$G$9:$G$38,"１．士業等専門家を紹介")</f>
        <v>0</v>
      </c>
    </row>
    <row r="20" spans="1:14" ht="22.5" customHeight="1" x14ac:dyDescent="0.15">
      <c r="A20" s="12">
        <v>12</v>
      </c>
      <c r="B20" s="19" t="e">
        <f>VLOOKUP($F$2,ドロップダウン用データ!$A$3:$C$90,3,0)</f>
        <v>#N/A</v>
      </c>
      <c r="C20" s="14"/>
      <c r="D20" s="14"/>
      <c r="E20" s="14"/>
      <c r="F20" s="14"/>
      <c r="G20" s="28"/>
      <c r="I20" s="87" t="s">
        <v>249</v>
      </c>
      <c r="J20" s="88"/>
      <c r="K20" s="89"/>
    </row>
    <row r="21" spans="1:14" ht="22.5" customHeight="1" x14ac:dyDescent="0.15">
      <c r="A21" s="12">
        <v>13</v>
      </c>
      <c r="B21" s="19" t="e">
        <f>VLOOKUP($F$2,ドロップダウン用データ!$A$3:$C$90,3,0)</f>
        <v>#N/A</v>
      </c>
      <c r="C21" s="14"/>
      <c r="D21" s="14"/>
      <c r="E21" s="14"/>
      <c r="F21" s="14"/>
      <c r="G21" s="28"/>
      <c r="I21" s="85" t="s">
        <v>250</v>
      </c>
      <c r="J21" s="90">
        <f>COUNTIFS($F$9:$F$38,"2月",$G$9:$G$38,"２．他の支援機関、金融機関を紹介")</f>
        <v>0</v>
      </c>
      <c r="K21" s="86">
        <f>COUNTIFS($F$9:$F$38,"3月",$G$9:$G$38,"２．他の支援機関、金融機関を紹介")</f>
        <v>0</v>
      </c>
      <c r="L21" s="32"/>
      <c r="M21" s="33"/>
      <c r="N21" s="33"/>
    </row>
    <row r="22" spans="1:14" ht="22.5" customHeight="1" x14ac:dyDescent="0.15">
      <c r="A22" s="12">
        <v>14</v>
      </c>
      <c r="B22" s="19" t="e">
        <f>VLOOKUP($F$2,ドロップダウン用データ!$A$3:$C$90,3,0)</f>
        <v>#N/A</v>
      </c>
      <c r="C22" s="14"/>
      <c r="D22" s="14"/>
      <c r="E22" s="14"/>
      <c r="F22" s="14"/>
      <c r="G22" s="28"/>
      <c r="I22" s="87" t="s">
        <v>252</v>
      </c>
      <c r="J22" s="89"/>
      <c r="K22" s="89"/>
      <c r="L22" s="43"/>
      <c r="M22" s="43"/>
      <c r="N22" s="43"/>
    </row>
    <row r="23" spans="1:14" ht="22.5" customHeight="1" x14ac:dyDescent="0.15">
      <c r="A23" s="12">
        <v>15</v>
      </c>
      <c r="B23" s="19" t="e">
        <f>VLOOKUP($F$2,ドロップダウン用データ!$A$3:$C$90,3,0)</f>
        <v>#N/A</v>
      </c>
      <c r="C23" s="14"/>
      <c r="D23" s="14"/>
      <c r="E23" s="14"/>
      <c r="F23" s="14"/>
      <c r="G23" s="28"/>
      <c r="I23" s="85" t="s">
        <v>253</v>
      </c>
      <c r="J23" s="86">
        <f>COUNTIFS($F$9:$F$38,"2月",$G$9:$G$38,"３．診断した機関が対応")</f>
        <v>0</v>
      </c>
      <c r="K23" s="86">
        <f>COUNTIFS($F$9:$F$38,"3月",$G$9:$G$38,"３．診断した機関が対応")</f>
        <v>0</v>
      </c>
      <c r="L23" s="43"/>
      <c r="M23" s="43"/>
      <c r="N23" s="43"/>
    </row>
    <row r="24" spans="1:14" ht="22.5" customHeight="1" x14ac:dyDescent="0.15">
      <c r="A24" s="12">
        <v>16</v>
      </c>
      <c r="B24" s="19" t="e">
        <f>VLOOKUP($F$2,ドロップダウン用データ!$A$3:$C$90,3,0)</f>
        <v>#N/A</v>
      </c>
      <c r="C24" s="14"/>
      <c r="D24" s="14"/>
      <c r="E24" s="14"/>
      <c r="F24" s="14"/>
      <c r="G24" s="28"/>
      <c r="I24" s="91"/>
      <c r="J24" s="92"/>
      <c r="K24" s="92"/>
      <c r="L24" s="43"/>
      <c r="M24" s="43"/>
      <c r="N24" s="43"/>
    </row>
    <row r="25" spans="1:14" ht="22.5" customHeight="1" x14ac:dyDescent="0.15">
      <c r="A25" s="12">
        <v>17</v>
      </c>
      <c r="B25" s="19" t="e">
        <f>VLOOKUP($F$2,ドロップダウン用データ!$A$3:$C$90,3,0)</f>
        <v>#N/A</v>
      </c>
      <c r="C25" s="14"/>
      <c r="D25" s="14"/>
      <c r="E25" s="14"/>
      <c r="F25" s="14"/>
      <c r="G25" s="28"/>
      <c r="I25" s="93" t="s">
        <v>251</v>
      </c>
      <c r="J25" s="93">
        <f>COUNTIFS($F$9:$F$38,"2月",$G$9:$G$38,"４．エリアCO（事業承継・引継ぎ支援センター）を紹介")</f>
        <v>0</v>
      </c>
      <c r="K25" s="93">
        <f>COUNTIFS($F$9:$F$38,"3月",$G$9:$G$38,"４．エリアCO（事業承継・引継ぎ支援センター）を紹介")</f>
        <v>0</v>
      </c>
      <c r="L25" s="43"/>
      <c r="M25" s="43"/>
      <c r="N25" s="43"/>
    </row>
    <row r="26" spans="1:14" ht="22.5" customHeight="1" x14ac:dyDescent="0.15">
      <c r="A26" s="12">
        <v>18</v>
      </c>
      <c r="B26" s="19" t="e">
        <f>VLOOKUP($F$2,ドロップダウン用データ!$A$3:$C$90,3,0)</f>
        <v>#N/A</v>
      </c>
      <c r="C26" s="14"/>
      <c r="D26" s="14"/>
      <c r="E26" s="14"/>
      <c r="F26" s="14"/>
      <c r="G26" s="28"/>
      <c r="I26" s="94"/>
      <c r="J26" s="94"/>
      <c r="K26" s="94"/>
      <c r="L26" s="43"/>
      <c r="M26" s="43"/>
      <c r="N26" s="43"/>
    </row>
    <row r="27" spans="1:14" ht="22.5" customHeight="1" x14ac:dyDescent="0.15">
      <c r="A27" s="12">
        <v>19</v>
      </c>
      <c r="B27" s="19" t="e">
        <f>VLOOKUP($F$2,ドロップダウン用データ!$A$3:$C$90,3,0)</f>
        <v>#N/A</v>
      </c>
      <c r="C27" s="14"/>
      <c r="D27" s="14"/>
      <c r="E27" s="14"/>
      <c r="F27" s="14"/>
      <c r="G27" s="28"/>
      <c r="I27" s="93" t="s">
        <v>254</v>
      </c>
      <c r="J27" s="93">
        <f>COUNTIFS($F$9:$F$38,"2月",$G$9:$G$38,"５．支援の必要無し")</f>
        <v>0</v>
      </c>
      <c r="K27" s="93">
        <f>COUNTIFS($F$9:$F$38,"3月",$G$9:$G$38,"５．支援の必要無し")</f>
        <v>0</v>
      </c>
    </row>
    <row r="28" spans="1:14" ht="22.5" customHeight="1" x14ac:dyDescent="0.15">
      <c r="A28" s="12">
        <v>20</v>
      </c>
      <c r="B28" s="19" t="e">
        <f>VLOOKUP($F$2,ドロップダウン用データ!$A$3:$C$90,3,0)</f>
        <v>#N/A</v>
      </c>
      <c r="C28" s="14"/>
      <c r="D28" s="14"/>
      <c r="E28" s="14"/>
      <c r="F28" s="14"/>
      <c r="G28" s="28"/>
      <c r="I28" s="94"/>
      <c r="J28" s="94"/>
      <c r="K28" s="94"/>
    </row>
    <row r="29" spans="1:14" ht="22.5" customHeight="1" x14ac:dyDescent="0.15">
      <c r="A29" s="12">
        <v>21</v>
      </c>
      <c r="B29" s="19" t="e">
        <f>VLOOKUP($F$2,ドロップダウン用データ!$A$3:$C$90,3,0)</f>
        <v>#N/A</v>
      </c>
      <c r="C29" s="14"/>
      <c r="D29" s="14"/>
      <c r="E29" s="14"/>
      <c r="F29" s="14"/>
      <c r="G29" s="28"/>
      <c r="I29" s="95" t="s">
        <v>260</v>
      </c>
      <c r="J29" s="94">
        <f>SUM(J19,J21,J23,J25,J27)</f>
        <v>0</v>
      </c>
      <c r="K29" s="94">
        <f>SUM(K19,K21,K23,K25,K27)</f>
        <v>0</v>
      </c>
    </row>
    <row r="30" spans="1:14" ht="22.5" customHeight="1" x14ac:dyDescent="0.15">
      <c r="A30" s="12">
        <v>22</v>
      </c>
      <c r="B30" s="19" t="e">
        <f>VLOOKUP($F$2,ドロップダウン用データ!$A$3:$C$90,3,0)</f>
        <v>#N/A</v>
      </c>
      <c r="C30" s="14"/>
      <c r="D30" s="14"/>
      <c r="E30" s="14"/>
      <c r="F30" s="14"/>
      <c r="G30" s="28"/>
    </row>
    <row r="31" spans="1:14" ht="22.5" customHeight="1" x14ac:dyDescent="0.15">
      <c r="A31" s="12">
        <v>23</v>
      </c>
      <c r="B31" s="19" t="e">
        <f>VLOOKUP($F$2,ドロップダウン用データ!$A$3:$C$90,3,0)</f>
        <v>#N/A</v>
      </c>
      <c r="C31" s="14"/>
      <c r="D31" s="14"/>
      <c r="E31" s="14"/>
      <c r="F31" s="14"/>
      <c r="G31" s="28"/>
    </row>
    <row r="32" spans="1:14" ht="22.5" customHeight="1" x14ac:dyDescent="0.15">
      <c r="A32" s="12">
        <v>24</v>
      </c>
      <c r="B32" s="19" t="e">
        <f>VLOOKUP($F$2,ドロップダウン用データ!$A$3:$C$90,3,0)</f>
        <v>#N/A</v>
      </c>
      <c r="C32" s="14"/>
      <c r="D32" s="14"/>
      <c r="E32" s="14"/>
      <c r="F32" s="14"/>
      <c r="G32" s="28"/>
    </row>
    <row r="33" spans="1:7" ht="22.5" customHeight="1" x14ac:dyDescent="0.15">
      <c r="A33" s="12">
        <v>25</v>
      </c>
      <c r="B33" s="19" t="e">
        <f>VLOOKUP($F$2,ドロップダウン用データ!$A$3:$C$90,3,0)</f>
        <v>#N/A</v>
      </c>
      <c r="C33" s="14"/>
      <c r="D33" s="14"/>
      <c r="E33" s="14"/>
      <c r="F33" s="14"/>
      <c r="G33" s="28"/>
    </row>
    <row r="34" spans="1:7" ht="22.5" customHeight="1" x14ac:dyDescent="0.15">
      <c r="A34" s="12">
        <v>26</v>
      </c>
      <c r="B34" s="19" t="e">
        <f>VLOOKUP($F$2,ドロップダウン用データ!$A$3:$C$90,3,0)</f>
        <v>#N/A</v>
      </c>
      <c r="C34" s="14"/>
      <c r="D34" s="14"/>
      <c r="E34" s="14"/>
      <c r="F34" s="14"/>
      <c r="G34" s="28"/>
    </row>
    <row r="35" spans="1:7" ht="22.5" customHeight="1" x14ac:dyDescent="0.15">
      <c r="A35" s="12">
        <v>27</v>
      </c>
      <c r="B35" s="19" t="e">
        <f>VLOOKUP($F$2,ドロップダウン用データ!$A$3:$C$90,3,0)</f>
        <v>#N/A</v>
      </c>
      <c r="C35" s="14"/>
      <c r="D35" s="14"/>
      <c r="E35" s="14"/>
      <c r="F35" s="14"/>
      <c r="G35" s="28"/>
    </row>
    <row r="36" spans="1:7" ht="22.5" customHeight="1" x14ac:dyDescent="0.15">
      <c r="A36" s="12">
        <v>28</v>
      </c>
      <c r="B36" s="19" t="e">
        <f>VLOOKUP($F$2,ドロップダウン用データ!$A$3:$C$90,3,0)</f>
        <v>#N/A</v>
      </c>
      <c r="C36" s="14"/>
      <c r="D36" s="14"/>
      <c r="E36" s="14"/>
      <c r="F36" s="14"/>
      <c r="G36" s="28"/>
    </row>
    <row r="37" spans="1:7" ht="22.5" customHeight="1" x14ac:dyDescent="0.15">
      <c r="A37" s="12">
        <v>29</v>
      </c>
      <c r="B37" s="19" t="e">
        <f>VLOOKUP($F$2,ドロップダウン用データ!$A$3:$C$90,3,0)</f>
        <v>#N/A</v>
      </c>
      <c r="C37" s="14"/>
      <c r="D37" s="14"/>
      <c r="E37" s="14"/>
      <c r="F37" s="14"/>
      <c r="G37" s="28"/>
    </row>
    <row r="38" spans="1:7" ht="22.5" customHeight="1" x14ac:dyDescent="0.15">
      <c r="A38" s="12">
        <v>30</v>
      </c>
      <c r="B38" s="19" t="e">
        <f>VLOOKUP($F$2,ドロップダウン用データ!$A$3:$C$90,3,0)</f>
        <v>#N/A</v>
      </c>
      <c r="C38" s="14"/>
      <c r="D38" s="14"/>
      <c r="E38" s="14"/>
      <c r="F38" s="14"/>
      <c r="G38" s="28"/>
    </row>
    <row r="39" spans="1:7" x14ac:dyDescent="0.15">
      <c r="A39" s="12"/>
      <c r="B39" s="17"/>
      <c r="C39" s="14"/>
      <c r="D39" s="14"/>
      <c r="E39" s="14"/>
      <c r="F39" s="14"/>
      <c r="G39" s="28"/>
    </row>
    <row r="40" spans="1:7" ht="19.7" customHeight="1" x14ac:dyDescent="0.15">
      <c r="A40" s="114" t="s">
        <v>52</v>
      </c>
      <c r="B40" s="115"/>
      <c r="C40" s="44">
        <f>COUNTA(C9:C38)</f>
        <v>0</v>
      </c>
      <c r="D40" s="44"/>
      <c r="E40" s="44"/>
      <c r="F40" s="44"/>
      <c r="G40" s="44"/>
    </row>
    <row r="43" spans="1:7" ht="12" customHeight="1" x14ac:dyDescent="0.15">
      <c r="A43" s="13"/>
    </row>
    <row r="44" spans="1:7" ht="12" customHeight="1" x14ac:dyDescent="0.15">
      <c r="A44" s="13"/>
    </row>
    <row r="88" spans="1:4" ht="12" customHeight="1" x14ac:dyDescent="0.15">
      <c r="A88" s="13"/>
      <c r="B88" s="13"/>
      <c r="C88" s="13"/>
      <c r="D88" s="1"/>
    </row>
    <row r="89" spans="1:4" ht="12" customHeight="1" x14ac:dyDescent="0.15">
      <c r="A89" s="13"/>
      <c r="B89" s="13"/>
      <c r="C89" s="13"/>
      <c r="D89" s="1"/>
    </row>
    <row r="90" spans="1:4" ht="12" customHeight="1" x14ac:dyDescent="0.15">
      <c r="A90" s="13"/>
      <c r="B90" s="13"/>
      <c r="C90" s="13"/>
      <c r="D90" s="1"/>
    </row>
    <row r="91" spans="1:4" ht="12" customHeight="1" x14ac:dyDescent="0.15">
      <c r="A91" s="13"/>
      <c r="B91" s="13"/>
      <c r="C91" s="13"/>
      <c r="D91" s="1"/>
    </row>
    <row r="92" spans="1:4" ht="12" customHeight="1" x14ac:dyDescent="0.15">
      <c r="A92" s="13"/>
      <c r="B92" s="13"/>
      <c r="C92" s="13"/>
      <c r="D92" s="1"/>
    </row>
    <row r="93" spans="1:4" ht="12" customHeight="1" x14ac:dyDescent="0.15">
      <c r="A93" s="13"/>
      <c r="B93" s="13"/>
      <c r="C93" s="13"/>
      <c r="D93" s="1"/>
    </row>
    <row r="94" spans="1:4" ht="12" customHeight="1" x14ac:dyDescent="0.15">
      <c r="A94" s="13"/>
      <c r="B94" s="13"/>
      <c r="C94" s="13"/>
      <c r="D94" s="1"/>
    </row>
    <row r="95" spans="1:4" ht="12" customHeight="1" x14ac:dyDescent="0.15">
      <c r="A95" s="13"/>
      <c r="B95" s="13"/>
      <c r="C95" s="13"/>
      <c r="D95" s="1"/>
    </row>
  </sheetData>
  <mergeCells count="10">
    <mergeCell ref="J17:K17"/>
    <mergeCell ref="A40:B40"/>
    <mergeCell ref="F2:G2"/>
    <mergeCell ref="A4:D4"/>
    <mergeCell ref="A5:D5"/>
    <mergeCell ref="F5:G5"/>
    <mergeCell ref="A7:A8"/>
    <mergeCell ref="B7:B8"/>
    <mergeCell ref="C8:G8"/>
    <mergeCell ref="I11:K15"/>
  </mergeCells>
  <phoneticPr fontId="29"/>
  <dataValidations count="3">
    <dataValidation type="list" allowBlank="1" showInputMessage="1" showErrorMessage="1" sqref="F9:F39" xr:uid="{C8C2C91A-147B-4B46-AD09-AD88ABAE0166}">
      <formula1>診断実施年月</formula1>
    </dataValidation>
    <dataValidation type="list" allowBlank="1" showInputMessage="1" showErrorMessage="1" sqref="E9:E39" xr:uid="{6859A9B8-D65E-4227-A530-B3FA099E5F93}">
      <formula1>経営者年齢区分</formula1>
    </dataValidation>
    <dataValidation type="list" allowBlank="1" showInputMessage="1" showErrorMessage="1" sqref="C39" xr:uid="{0EF83CC5-AD52-45EC-B45B-B3317277CD50}">
      <formula1>所在地</formula1>
    </dataValidation>
  </dataValidations>
  <pageMargins left="0.70866141732283472" right="0.51181102362204722" top="0.74803149606299213" bottom="0.74803149606299213" header="0.31496062992125984" footer="0.31496062992125984"/>
  <pageSetup paperSize="9" scale="82" orientation="portrait" r:id="rId1"/>
  <rowBreaks count="2" manualBreakCount="2">
    <brk id="42" max="16383" man="1"/>
    <brk id="96" max="16383" man="1"/>
  </rowBreaks>
  <ignoredErrors>
    <ignoredError sqref="J19:K2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EE08A12-4FF5-42C9-B9AE-471EC592115D}">
          <x14:formula1>
            <xm:f>ドロップダウン用データ!$E$3:$E$45</xm:f>
          </x14:formula1>
          <xm:sqref>C9:C38</xm:sqref>
        </x14:dataValidation>
        <x14:dataValidation type="list" allowBlank="1" showInputMessage="1" showErrorMessage="1" xr:uid="{905C2F7B-3FA8-4935-B6B0-829F9AB34F11}">
          <x14:formula1>
            <xm:f>ドロップダウン用データ!$A$3:$A$132</xm:f>
          </x14:formula1>
          <xm:sqref>F2</xm:sqref>
        </x14:dataValidation>
        <x14:dataValidation type="list" allowBlank="1" showInputMessage="1" showErrorMessage="1" xr:uid="{D4D976FA-D72E-4FA9-A099-702E03641280}">
          <x14:formula1>
            <xm:f>ドロップダウン用データ!$N$3:$N$7</xm:f>
          </x14:formula1>
          <xm:sqref>G9:G39</xm:sqref>
        </x14:dataValidation>
        <x14:dataValidation type="list" allowBlank="1" showInputMessage="1" showErrorMessage="1" xr:uid="{E2FDF3EA-75B8-4D51-BEF0-37A16879DE7B}">
          <x14:formula1>
            <xm:f>ドロップダウン用データ!$H$3:$H$13</xm:f>
          </x14:formula1>
          <xm:sqref>D9:D38</xm:sqref>
        </x14:dataValidation>
        <x14:dataValidation type="list" allowBlank="1" showInputMessage="1" showErrorMessage="1" xr:uid="{42F4DA3E-EB1C-4863-873C-9F39225E5609}">
          <x14:formula1>
            <xm:f>ドロップダウン用データ!$H$3:$H$12</xm:f>
          </x14:formula1>
          <xm:sqref>D39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15</vt:i4>
      </vt:variant>
    </vt:vector>
  </HeadingPairs>
  <TitlesOfParts>
    <vt:vector size="24" baseType="lpstr">
      <vt:lpstr>診断件数原本</vt:lpstr>
      <vt:lpstr>集計値</vt:lpstr>
      <vt:lpstr>ドロップダウン用データ</vt:lpstr>
      <vt:lpstr>診断件数4月~5月</vt:lpstr>
      <vt:lpstr>診断件数6月~7月</vt:lpstr>
      <vt:lpstr>診断件数  8月~9月</vt:lpstr>
      <vt:lpstr>診断件数 10月~11月</vt:lpstr>
      <vt:lpstr>診断件数12月~1月</vt:lpstr>
      <vt:lpstr>診断件数2月~3月</vt:lpstr>
      <vt:lpstr>'診断件数  8月~9月'!Print_Area</vt:lpstr>
      <vt:lpstr>'診断件数 10月~11月'!Print_Area</vt:lpstr>
      <vt:lpstr>'診断件数12月~1月'!Print_Area</vt:lpstr>
      <vt:lpstr>'診断件数2月~3月'!Print_Area</vt:lpstr>
      <vt:lpstr>'診断件数4月~5月'!Print_Area</vt:lpstr>
      <vt:lpstr>'診断件数6月~7月'!Print_Area</vt:lpstr>
      <vt:lpstr>診断件数原本!Print_Area</vt:lpstr>
      <vt:lpstr>コード</vt:lpstr>
      <vt:lpstr>業種</vt:lpstr>
      <vt:lpstr>経営者年齢区分</vt:lpstr>
      <vt:lpstr>支援機関名①</vt:lpstr>
      <vt:lpstr>支援機関名②</vt:lpstr>
      <vt:lpstr>所在地</vt:lpstr>
      <vt:lpstr>診断実施年月</vt:lpstr>
      <vt:lpstr>診断実施年月日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早瀬 雅和</dc:creator>
  <cp:lastModifiedBy>岐阜県事業引継ぎ支援センター4</cp:lastModifiedBy>
  <cp:revision>0</cp:revision>
  <cp:lastPrinted>2021-05-31T07:21:18Z</cp:lastPrinted>
  <dcterms:created xsi:type="dcterms:W3CDTF">1601-01-01T00:00:00Z</dcterms:created>
  <dcterms:modified xsi:type="dcterms:W3CDTF">2022-05-27T02:49:11Z</dcterms:modified>
</cp:coreProperties>
</file>